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fp-my.sharepoint.com/personal/rcromer_rocfriesepoort_nl/Documents/Bureaublad/"/>
    </mc:Choice>
  </mc:AlternateContent>
  <xr:revisionPtr revIDLastSave="0" documentId="8_{8FDB8CC9-9D50-49F3-AD01-076780FF2ACB}" xr6:coauthVersionLast="47" xr6:coauthVersionMax="47" xr10:uidLastSave="{00000000-0000-0000-0000-000000000000}"/>
  <bookViews>
    <workbookView xWindow="-120" yWindow="-120" windowWidth="29040" windowHeight="17640" activeTab="1" xr2:uid="{5FD4A0D5-608D-4271-9E0E-CE81D93B06D2}"/>
  </bookViews>
  <sheets>
    <sheet name="vlakken" sheetId="3" r:id="rId1"/>
    <sheet name="Mijn Inzet" sheetId="1" r:id="rId2"/>
    <sheet name="Mijn Overzicht " sheetId="5" r:id="rId3"/>
    <sheet name="Achtergrondinformatie" sheetId="4" r:id="rId4"/>
    <sheet name="Disclaimer" sheetId="7" r:id="rId5"/>
    <sheet name="Blad1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C14" i="5"/>
  <c r="D13" i="5"/>
  <c r="D6" i="1"/>
  <c r="D13" i="1"/>
  <c r="D23" i="1"/>
  <c r="D22" i="1"/>
  <c r="K26" i="1"/>
  <c r="K27" i="1"/>
  <c r="K28" i="1"/>
  <c r="K29" i="1"/>
  <c r="K30" i="1"/>
  <c r="K31" i="1"/>
  <c r="K32" i="1"/>
  <c r="K33" i="1"/>
  <c r="K34" i="1"/>
  <c r="K35" i="1"/>
  <c r="K36" i="1"/>
  <c r="K37" i="1"/>
  <c r="K25" i="1"/>
  <c r="K38" i="1" s="1"/>
  <c r="D7" i="1"/>
  <c r="D8" i="1"/>
  <c r="D10" i="1"/>
  <c r="D11" i="1"/>
  <c r="D12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22" i="5"/>
  <c r="B6" i="5"/>
  <c r="B7" i="5"/>
  <c r="B8" i="5"/>
  <c r="B9" i="5"/>
  <c r="B10" i="5"/>
  <c r="B11" i="5"/>
  <c r="B12" i="5"/>
  <c r="B13" i="5"/>
  <c r="B5" i="5"/>
  <c r="K11" i="5"/>
  <c r="K12" i="5"/>
  <c r="K10" i="5"/>
  <c r="E8" i="1" l="1"/>
  <c r="E11" i="1"/>
  <c r="E11" i="5" s="1"/>
  <c r="D11" i="5" s="1"/>
  <c r="C11" i="5" s="1"/>
  <c r="E12" i="1"/>
  <c r="E12" i="5" s="1"/>
  <c r="D12" i="5" s="1"/>
  <c r="C12" i="5" s="1"/>
  <c r="E7" i="1"/>
  <c r="K26" i="5"/>
  <c r="J26" i="5" s="1"/>
  <c r="K28" i="5"/>
  <c r="J28" i="5" s="1"/>
  <c r="C13" i="5"/>
  <c r="C3" i="5"/>
  <c r="K25" i="5"/>
  <c r="J25" i="5" s="1"/>
  <c r="K27" i="5"/>
  <c r="J27" i="5" s="1"/>
  <c r="K29" i="5"/>
  <c r="J29" i="5" s="1"/>
  <c r="E10" i="1"/>
  <c r="E10" i="5" s="1"/>
  <c r="D10" i="5" s="1"/>
  <c r="C10" i="5" s="1"/>
  <c r="D5" i="1"/>
  <c r="E5" i="1" s="1"/>
  <c r="E5" i="5" s="1"/>
  <c r="D5" i="5" s="1"/>
  <c r="C5" i="5" s="1"/>
  <c r="V13" i="1" l="1"/>
  <c r="E23" i="1"/>
  <c r="E23" i="5" s="1"/>
  <c r="D23" i="5" s="1"/>
  <c r="C23" i="5" s="1"/>
  <c r="K30" i="5"/>
  <c r="J30" i="5" s="1"/>
  <c r="K31" i="5"/>
  <c r="J31" i="5" s="1"/>
  <c r="K32" i="5"/>
  <c r="J32" i="5" s="1"/>
  <c r="K33" i="5"/>
  <c r="J33" i="5" s="1"/>
  <c r="K34" i="5"/>
  <c r="J34" i="5" s="1"/>
  <c r="K35" i="5"/>
  <c r="J35" i="5" s="1"/>
  <c r="K36" i="5"/>
  <c r="J36" i="5" s="1"/>
  <c r="K37" i="5"/>
  <c r="J37" i="5" s="1"/>
  <c r="E26" i="5"/>
  <c r="D26" i="5" s="1"/>
  <c r="C26" i="5" s="1"/>
  <c r="E27" i="5"/>
  <c r="D27" i="5" s="1"/>
  <c r="C27" i="5" s="1"/>
  <c r="E28" i="5"/>
  <c r="D28" i="5" s="1"/>
  <c r="C28" i="5" s="1"/>
  <c r="E29" i="5"/>
  <c r="D29" i="5" s="1"/>
  <c r="C29" i="5" s="1"/>
  <c r="E30" i="5"/>
  <c r="D30" i="5" s="1"/>
  <c r="C30" i="5" s="1"/>
  <c r="E31" i="5"/>
  <c r="D31" i="5" s="1"/>
  <c r="C31" i="5" s="1"/>
  <c r="E32" i="5"/>
  <c r="D32" i="5" s="1"/>
  <c r="C32" i="5" s="1"/>
  <c r="E33" i="5"/>
  <c r="D33" i="5" s="1"/>
  <c r="C33" i="5" s="1"/>
  <c r="E34" i="5"/>
  <c r="D34" i="5" s="1"/>
  <c r="C34" i="5" s="1"/>
  <c r="E35" i="5"/>
  <c r="D35" i="5" s="1"/>
  <c r="C35" i="5" s="1"/>
  <c r="E36" i="5"/>
  <c r="D36" i="5" s="1"/>
  <c r="C36" i="5" s="1"/>
  <c r="E37" i="5"/>
  <c r="D37" i="5" s="1"/>
  <c r="C37" i="5" s="1"/>
  <c r="E25" i="5"/>
  <c r="D25" i="5" s="1"/>
  <c r="C25" i="5" s="1"/>
  <c r="E7" i="5"/>
  <c r="D7" i="5" s="1"/>
  <c r="C7" i="5" s="1"/>
  <c r="E22" i="1" l="1"/>
  <c r="D24" i="1"/>
  <c r="C24" i="1" s="1"/>
  <c r="E6" i="1"/>
  <c r="E6" i="5" s="1"/>
  <c r="D6" i="5" s="1"/>
  <c r="C6" i="5" s="1"/>
  <c r="E8" i="5"/>
  <c r="D8" i="5" s="1"/>
  <c r="C8" i="5" s="1"/>
  <c r="E24" i="1" l="1"/>
  <c r="E24" i="5" s="1"/>
  <c r="D24" i="5" s="1"/>
  <c r="C24" i="5" s="1"/>
  <c r="E22" i="5"/>
  <c r="D22" i="5" s="1"/>
  <c r="C22" i="5" s="1"/>
  <c r="E13" i="1"/>
  <c r="E13" i="5" s="1"/>
  <c r="E9" i="1"/>
  <c r="E9" i="5" s="1"/>
  <c r="D9" i="5" s="1"/>
  <c r="C9" i="5" s="1"/>
  <c r="D14" i="1"/>
  <c r="E38" i="1" l="1"/>
  <c r="E38" i="5" s="1"/>
  <c r="D38" i="5" s="1"/>
  <c r="C38" i="5" s="1"/>
  <c r="E14" i="1"/>
  <c r="E14" i="5" s="1"/>
  <c r="K20" i="1"/>
  <c r="E20" i="1"/>
  <c r="C14" i="1"/>
  <c r="K24" i="1" l="1"/>
  <c r="K23" i="1"/>
  <c r="K22" i="1"/>
  <c r="K23" i="5" s="1"/>
  <c r="J23" i="5" s="1"/>
  <c r="E39" i="1"/>
  <c r="D39" i="1" s="1"/>
  <c r="C39" i="1" s="1"/>
  <c r="D38" i="1"/>
  <c r="C38" i="1" s="1"/>
  <c r="J20" i="1"/>
  <c r="K20" i="5"/>
  <c r="E20" i="5"/>
  <c r="D20" i="1"/>
  <c r="C20" i="1" s="1"/>
  <c r="J22" i="1" l="1"/>
  <c r="E39" i="5"/>
  <c r="D39" i="5" s="1"/>
  <c r="C39" i="5" s="1"/>
  <c r="J23" i="1"/>
  <c r="K22" i="5"/>
  <c r="J22" i="5" s="1"/>
  <c r="J24" i="1"/>
  <c r="K24" i="5"/>
  <c r="J24" i="5" s="1"/>
  <c r="K38" i="5"/>
  <c r="J38" i="5" s="1"/>
  <c r="D15" i="1" l="1"/>
  <c r="D15" i="5" s="1"/>
  <c r="J38" i="1"/>
  <c r="K39" i="1"/>
  <c r="E15" i="1" l="1"/>
  <c r="E15" i="5" s="1"/>
  <c r="J39" i="1"/>
  <c r="K39" i="5"/>
  <c r="J39" i="5" s="1"/>
  <c r="D16" i="1"/>
  <c r="D16" i="5" s="1"/>
  <c r="E16" i="1" l="1"/>
  <c r="E1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Römer</author>
  </authors>
  <commentList>
    <comment ref="C5" authorId="0" shapeId="0" xr:uid="{A62E069A-8CDD-48E1-B38C-4CC1789970EB}">
      <text>
        <r>
          <rPr>
            <b/>
            <sz val="9"/>
            <color indexed="81"/>
            <rFont val="Tahoma"/>
            <family val="2"/>
          </rPr>
          <t xml:space="preserve">Vul hier jouw betrekkingsomvang in.
</t>
        </r>
      </text>
    </comment>
  </commentList>
</comments>
</file>

<file path=xl/sharedStrings.xml><?xml version="1.0" encoding="utf-8"?>
<sst xmlns="http://schemas.openxmlformats.org/spreadsheetml/2006/main" count="215" uniqueCount="130">
  <si>
    <t>onderdeel</t>
  </si>
  <si>
    <t>betreft</t>
  </si>
  <si>
    <t>WTF</t>
  </si>
  <si>
    <t>3.1</t>
  </si>
  <si>
    <t>ku/jr</t>
  </si>
  <si>
    <t>BAPO</t>
  </si>
  <si>
    <t>9.15</t>
  </si>
  <si>
    <t>Contacttijd</t>
  </si>
  <si>
    <t>Overige contacttijd</t>
  </si>
  <si>
    <t>Taken</t>
  </si>
  <si>
    <t>Persoonlijk budget</t>
  </si>
  <si>
    <t>Team-scholing</t>
  </si>
  <si>
    <t>Inzet-Meter</t>
  </si>
  <si>
    <t>Seniorenverlof of BAPO</t>
  </si>
  <si>
    <t>Onbetaald verlof</t>
  </si>
  <si>
    <t>Legenda:</t>
  </si>
  <si>
    <r>
      <t>B</t>
    </r>
    <r>
      <rPr>
        <sz val="11"/>
        <color rgb="FF202122"/>
        <rFont val="Arial"/>
        <family val="2"/>
      </rPr>
      <t>evordering </t>
    </r>
    <r>
      <rPr>
        <b/>
        <sz val="11"/>
        <color rgb="FF202122"/>
        <rFont val="Arial"/>
        <family val="2"/>
      </rPr>
      <t>A</t>
    </r>
    <r>
      <rPr>
        <sz val="11"/>
        <color rgb="FF202122"/>
        <rFont val="Arial"/>
        <family val="2"/>
      </rPr>
      <t>rbeids</t>
    </r>
    <r>
      <rPr>
        <b/>
        <sz val="11"/>
        <color rgb="FF202122"/>
        <rFont val="Arial"/>
        <family val="2"/>
      </rPr>
      <t>p</t>
    </r>
    <r>
      <rPr>
        <sz val="11"/>
        <color rgb="FF202122"/>
        <rFont val="Arial"/>
        <family val="2"/>
      </rPr>
      <t>articipatie </t>
    </r>
    <r>
      <rPr>
        <b/>
        <sz val="11"/>
        <color rgb="FF202122"/>
        <rFont val="Arial"/>
        <family val="2"/>
      </rPr>
      <t>O</t>
    </r>
    <r>
      <rPr>
        <sz val="11"/>
        <color rgb="FF202122"/>
        <rFont val="Arial"/>
        <family val="2"/>
      </rPr>
      <t>uderen</t>
    </r>
  </si>
  <si>
    <t>VZNZ</t>
  </si>
  <si>
    <t>Voor- en Nazorg voor de lessen</t>
  </si>
  <si>
    <t>zie CAO-artikel</t>
  </si>
  <si>
    <t>Persoonlijk Budget</t>
  </si>
  <si>
    <t>Teamscholing</t>
  </si>
  <si>
    <t>1200C</t>
  </si>
  <si>
    <t>459C</t>
  </si>
  <si>
    <t>Taakuren</t>
  </si>
  <si>
    <t>Contacturen (=lessen, BPV en SLB)</t>
  </si>
  <si>
    <t>Klokuren per jaar</t>
  </si>
  <si>
    <t>klokuren per week</t>
  </si>
  <si>
    <t>3.4 lid 6</t>
  </si>
  <si>
    <t>9.1</t>
  </si>
  <si>
    <t>4.1 lid 8</t>
  </si>
  <si>
    <t>3.3 lid 1</t>
  </si>
  <si>
    <t>ku/wk</t>
  </si>
  <si>
    <t>Bruto WTF</t>
  </si>
  <si>
    <t>Inzetbaarheid</t>
  </si>
  <si>
    <t>in FTE</t>
  </si>
  <si>
    <t>in ku/jr</t>
  </si>
  <si>
    <t>1200-uren compartiment = contacttijd</t>
  </si>
  <si>
    <t>459-uren compartiment = taken</t>
  </si>
  <si>
    <t>lu/wk</t>
  </si>
  <si>
    <t>in lu/wk</t>
  </si>
  <si>
    <t>in ku/wk</t>
  </si>
  <si>
    <t>1,0</t>
  </si>
  <si>
    <t>50 ku/jr</t>
  </si>
  <si>
    <t>107 ku/jr</t>
  </si>
  <si>
    <t>Scholing en Professionalisering</t>
  </si>
  <si>
    <t>59 ku/jr</t>
  </si>
  <si>
    <t>Inwerkactiviteiten startende docent</t>
  </si>
  <si>
    <t>2.3c</t>
  </si>
  <si>
    <t>Werktijdfactor van Normjaartaak</t>
  </si>
  <si>
    <t>6,25% van WTF</t>
  </si>
  <si>
    <t>BPV-begeleiding</t>
  </si>
  <si>
    <t>Inzetbaar voor 1200C is:</t>
  </si>
  <si>
    <t>Inzetbaar voor 459C is:</t>
  </si>
  <si>
    <t xml:space="preserve">Totaal ingezette Contacttijd is: </t>
  </si>
  <si>
    <t xml:space="preserve">Totaal ingezette tijd voor taken is: </t>
  </si>
  <si>
    <t>Nog over voor taken is:</t>
  </si>
  <si>
    <t>Nog over voor lessen is:</t>
  </si>
  <si>
    <t>Ja</t>
  </si>
  <si>
    <t>Nee</t>
  </si>
  <si>
    <t>lessen op school (opgeteld)</t>
  </si>
  <si>
    <t>lessen OnLine (opgeteld)</t>
  </si>
  <si>
    <t>8 of 12 ku/jr</t>
  </si>
  <si>
    <t>Seniorendagen</t>
  </si>
  <si>
    <t>Inwerkactiviteiten</t>
  </si>
  <si>
    <t xml:space="preserve"> 1200 ku/jr</t>
  </si>
  <si>
    <t>459 ku/jr</t>
  </si>
  <si>
    <t>Totaal ingezet:</t>
  </si>
  <si>
    <t>Totaal nog inzetbaar:</t>
  </si>
  <si>
    <t xml:space="preserve">Netto inzetbaarheid is: </t>
  </si>
  <si>
    <t>9.16 lid 4</t>
  </si>
  <si>
    <t>Uitlegclip</t>
  </si>
  <si>
    <t xml:space="preserve"> 1 RE</t>
  </si>
  <si>
    <t xml:space="preserve">een RoosterEenheid = lesuur </t>
  </si>
  <si>
    <t xml:space="preserve">  </t>
  </si>
  <si>
    <t>Ingezet in 1200C</t>
  </si>
  <si>
    <t>Ingezet in 459C</t>
  </si>
  <si>
    <t>Teamvergadering</t>
  </si>
  <si>
    <t>Open dagen</t>
  </si>
  <si>
    <t>minuten</t>
  </si>
  <si>
    <t>lengte v.e. lesuur</t>
  </si>
  <si>
    <t>lesweken</t>
  </si>
  <si>
    <t>lesweken per cursusjaar</t>
  </si>
  <si>
    <t>weken</t>
  </si>
  <si>
    <t>lesuren per week of RE/wk</t>
  </si>
  <si>
    <t>SLB individueel</t>
  </si>
  <si>
    <t>Reistijd voor BPV-bezoeken</t>
  </si>
  <si>
    <t>alleen de groene cellen kunnen worden ingevuld</t>
  </si>
  <si>
    <t>standaard</t>
  </si>
  <si>
    <t>Maar indien gewenst, zijn ook de lichtblauwe formules te overschrijven</t>
  </si>
  <si>
    <t>De CAO MBO 2020-2021</t>
  </si>
  <si>
    <t>zie vooral onderaan blz. 5</t>
  </si>
  <si>
    <t>Ouderschapsverlof</t>
  </si>
  <si>
    <t>BPV-coördinatie</t>
  </si>
  <si>
    <t>Alle juiste waardes (ook per week) vind je dan op het tabblad "Mijn Overzicht"</t>
  </si>
  <si>
    <t>Alleen de groene cellen kunnen worden ingevuld (klokuren per week dus)</t>
  </si>
  <si>
    <t>als je in plaats van de uren per week de uren op jaarbasis wilt invullen.</t>
  </si>
  <si>
    <t>andere soorten verlof</t>
  </si>
  <si>
    <t>Disclaimer:</t>
  </si>
  <si>
    <t>Deze inzetmeter mag door iedereen vrij worden gebruikt.</t>
  </si>
  <si>
    <t>Het is bedoeld om op individuele basis de inzet na te kunnen rekenen van MBO-docenten en instructeurs op basis van de CAO MBO 2020-2021.</t>
  </si>
  <si>
    <t>Indien er fouten of tekortkomingen worden aangetroffen, verzoek ik u vriendelijk, doch dringend om dit aan mij te melden.</t>
  </si>
  <si>
    <t>In geen geval mag er een kopie van worden gemaakt! Ook niet om daarmee een fout te verhelpen of een zelfstandige aanpassing te maken!!</t>
  </si>
  <si>
    <t>Aanpassingen worden uitsluitend door mijzelf gemaakt, zodat een ieder beschikt over het meest actuele exemplaar van dit spreadsheet.</t>
  </si>
  <si>
    <t>Reistijd naar externe les-locaties</t>
  </si>
  <si>
    <t>Met vriendelijke groet,</t>
  </si>
  <si>
    <t>Rob Römer</t>
  </si>
  <si>
    <t>m: 0649906900</t>
  </si>
  <si>
    <t>e: rob.c.romer@gmail.com</t>
  </si>
  <si>
    <t>CAO MBO 2020-2021</t>
  </si>
  <si>
    <t>De complete tekst van de CAO waarop deze berekeningen zijn gebaseerd vindt u hier:</t>
  </si>
  <si>
    <t>Legenda en 
instellingen</t>
  </si>
  <si>
    <t>Jouw inzetbaarheid 
en verlof</t>
  </si>
  <si>
    <t xml:space="preserve">De vier werkvlakken zijn: </t>
  </si>
  <si>
    <t>de grijze en blauwe cellen worden berekend</t>
  </si>
  <si>
    <t>Jurisprudentie over reistijd voor BPV</t>
  </si>
  <si>
    <t>Inzetbaarheid bruto is</t>
  </si>
  <si>
    <t xml:space="preserve">4.1 lid 8 en lid 9 </t>
  </si>
  <si>
    <t>4.1 lid 7</t>
  </si>
  <si>
    <t>eenheid</t>
  </si>
  <si>
    <t>1200</t>
  </si>
  <si>
    <t>459</t>
  </si>
  <si>
    <t>50</t>
  </si>
  <si>
    <t>59</t>
  </si>
  <si>
    <t>107</t>
  </si>
  <si>
    <t>8 of 12</t>
  </si>
  <si>
    <t>procent</t>
  </si>
  <si>
    <t>Ronald</t>
  </si>
  <si>
    <t>Inzetmeter v12</t>
  </si>
  <si>
    <t>Inzetmeter versie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</si>
</sst>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_ ;[Red]\-0.0\ "/>
    <numFmt numFmtId="166" formatCode="0_ ;[Red]\-0\ "/>
    <numFmt numFmtId="167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202122"/>
      <name val="Arial"/>
      <family val="2"/>
    </font>
    <font>
      <sz val="11"/>
      <color rgb="FF202122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4" tint="-0.249977111117893"/>
      <name val="Calibri"/>
      <family val="2"/>
      <scheme val="minor"/>
    </font>
    <font>
      <sz val="48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F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0" fontId="0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Protection="1"/>
    <xf numFmtId="2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0" fillId="0" borderId="22" xfId="0" applyFont="1" applyBorder="1" applyProtection="1"/>
    <xf numFmtId="0" fontId="0" fillId="0" borderId="9" xfId="0" applyFont="1" applyBorder="1" applyProtection="1"/>
    <xf numFmtId="49" fontId="0" fillId="0" borderId="9" xfId="0" applyNumberFormat="1" applyFont="1" applyBorder="1" applyAlignment="1" applyProtection="1">
      <alignment horizontal="right"/>
    </xf>
    <xf numFmtId="49" fontId="0" fillId="0" borderId="16" xfId="0" applyNumberFormat="1" applyFont="1" applyBorder="1" applyAlignment="1" applyProtection="1">
      <alignment horizontal="right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wrapText="1"/>
    </xf>
    <xf numFmtId="164" fontId="0" fillId="2" borderId="27" xfId="0" applyNumberFormat="1" applyFill="1" applyBorder="1" applyProtection="1"/>
    <xf numFmtId="0" fontId="0" fillId="2" borderId="14" xfId="0" applyFill="1" applyBorder="1" applyProtection="1"/>
    <xf numFmtId="0" fontId="0" fillId="0" borderId="0" xfId="0" applyFill="1" applyBorder="1" applyProtection="1"/>
    <xf numFmtId="0" fontId="0" fillId="0" borderId="17" xfId="0" applyFill="1" applyBorder="1" applyProtection="1"/>
    <xf numFmtId="0" fontId="0" fillId="0" borderId="1" xfId="0" applyFill="1" applyBorder="1" applyProtection="1"/>
    <xf numFmtId="49" fontId="0" fillId="0" borderId="1" xfId="0" applyNumberFormat="1" applyBorder="1" applyAlignment="1" applyProtection="1">
      <alignment horizontal="right"/>
    </xf>
    <xf numFmtId="49" fontId="0" fillId="0" borderId="18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 applyProtection="1"/>
    <xf numFmtId="0" fontId="0" fillId="0" borderId="17" xfId="0" applyFont="1" applyBorder="1" applyProtection="1"/>
    <xf numFmtId="0" fontId="8" fillId="0" borderId="1" xfId="0" applyFont="1" applyBorder="1" applyProtection="1"/>
    <xf numFmtId="49" fontId="0" fillId="0" borderId="1" xfId="0" applyNumberFormat="1" applyFont="1" applyBorder="1" applyAlignment="1" applyProtection="1">
      <alignment horizontal="right"/>
    </xf>
    <xf numFmtId="49" fontId="0" fillId="0" borderId="18" xfId="0" applyNumberFormat="1" applyFont="1" applyBorder="1" applyAlignment="1" applyProtection="1">
      <alignment horizontal="right"/>
    </xf>
    <xf numFmtId="0" fontId="0" fillId="0" borderId="1" xfId="0" applyBorder="1" applyProtection="1"/>
    <xf numFmtId="0" fontId="0" fillId="0" borderId="17" xfId="0" applyBorder="1" applyProtection="1"/>
    <xf numFmtId="0" fontId="0" fillId="0" borderId="1" xfId="0" applyFont="1" applyBorder="1" applyProtection="1"/>
    <xf numFmtId="0" fontId="0" fillId="0" borderId="10" xfId="0" applyBorder="1" applyAlignment="1" applyProtection="1">
      <alignment horizontal="center" vertical="center" textRotation="45" wrapText="1"/>
    </xf>
    <xf numFmtId="164" fontId="0" fillId="0" borderId="0" xfId="0" applyNumberFormat="1" applyProtection="1"/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9" xfId="0" applyBorder="1" applyProtection="1"/>
    <xf numFmtId="0" fontId="0" fillId="0" borderId="6" xfId="0" applyBorder="1" applyProtection="1"/>
    <xf numFmtId="49" fontId="0" fillId="0" borderId="6" xfId="0" applyNumberFormat="1" applyBorder="1" applyAlignment="1" applyProtection="1">
      <alignment horizontal="right"/>
    </xf>
    <xf numFmtId="49" fontId="0" fillId="0" borderId="20" xfId="0" applyNumberFormat="1" applyBorder="1" applyAlignment="1" applyProtection="1">
      <alignment horizontal="right"/>
    </xf>
    <xf numFmtId="0" fontId="10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0" fillId="0" borderId="34" xfId="0" applyBorder="1" applyAlignment="1" applyProtection="1">
      <alignment horizontal="center" vertical="center" wrapText="1"/>
    </xf>
    <xf numFmtId="164" fontId="0" fillId="0" borderId="34" xfId="0" applyNumberFormat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22" xfId="0" applyFill="1" applyBorder="1" applyProtection="1"/>
    <xf numFmtId="2" fontId="0" fillId="0" borderId="17" xfId="0" applyNumberFormat="1" applyFill="1" applyBorder="1" applyProtection="1"/>
    <xf numFmtId="0" fontId="0" fillId="0" borderId="0" xfId="0" applyAlignment="1" applyProtection="1">
      <alignment horizontal="right"/>
    </xf>
    <xf numFmtId="166" fontId="0" fillId="0" borderId="1" xfId="0" applyNumberFormat="1" applyFill="1" applyBorder="1" applyProtection="1"/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right" vertical="center"/>
    </xf>
    <xf numFmtId="0" fontId="0" fillId="0" borderId="18" xfId="0" applyNumberFormat="1" applyFont="1" applyBorder="1" applyAlignment="1" applyProtection="1">
      <alignment horizontal="right"/>
    </xf>
    <xf numFmtId="9" fontId="0" fillId="0" borderId="0" xfId="2" applyFont="1" applyProtection="1"/>
    <xf numFmtId="1" fontId="6" fillId="0" borderId="0" xfId="0" applyNumberFormat="1" applyFont="1" applyFill="1" applyBorder="1" applyAlignment="1" applyProtection="1"/>
    <xf numFmtId="1" fontId="15" fillId="0" borderId="0" xfId="1" applyNumberFormat="1" applyFont="1" applyFill="1" applyBorder="1" applyAlignment="1" applyProtection="1"/>
    <xf numFmtId="2" fontId="6" fillId="0" borderId="0" xfId="0" applyNumberFormat="1" applyFont="1" applyFill="1" applyAlignment="1" applyProtection="1">
      <alignment vertical="top" wrapText="1"/>
    </xf>
    <xf numFmtId="0" fontId="6" fillId="0" borderId="0" xfId="0" applyFont="1" applyProtection="1"/>
    <xf numFmtId="49" fontId="6" fillId="0" borderId="0" xfId="0" applyNumberFormat="1" applyFont="1" applyAlignment="1" applyProtection="1">
      <alignment horizontal="right"/>
    </xf>
    <xf numFmtId="0" fontId="16" fillId="0" borderId="0" xfId="0" applyFont="1" applyProtection="1"/>
    <xf numFmtId="164" fontId="0" fillId="5" borderId="1" xfId="0" applyNumberFormat="1" applyFill="1" applyBorder="1" applyProtection="1">
      <protection locked="0"/>
    </xf>
    <xf numFmtId="164" fontId="0" fillId="5" borderId="23" xfId="0" applyNumberFormat="1" applyFill="1" applyBorder="1" applyProtection="1">
      <protection locked="0"/>
    </xf>
    <xf numFmtId="0" fontId="2" fillId="0" borderId="0" xfId="1"/>
    <xf numFmtId="164" fontId="0" fillId="4" borderId="11" xfId="0" applyNumberFormat="1" applyFill="1" applyBorder="1" applyAlignment="1" applyProtection="1">
      <alignment wrapText="1"/>
    </xf>
    <xf numFmtId="164" fontId="0" fillId="4" borderId="3" xfId="0" applyNumberFormat="1" applyFill="1" applyBorder="1" applyAlignment="1" applyProtection="1">
      <alignment wrapText="1"/>
    </xf>
    <xf numFmtId="164" fontId="0" fillId="4" borderId="33" xfId="0" applyNumberFormat="1" applyFill="1" applyBorder="1" applyAlignment="1" applyProtection="1">
      <alignment wrapText="1"/>
    </xf>
    <xf numFmtId="165" fontId="6" fillId="4" borderId="20" xfId="0" applyNumberFormat="1" applyFont="1" applyFill="1" applyBorder="1" applyProtection="1"/>
    <xf numFmtId="164" fontId="0" fillId="4" borderId="35" xfId="0" applyNumberFormat="1" applyFill="1" applyBorder="1" applyProtection="1"/>
    <xf numFmtId="164" fontId="11" fillId="4" borderId="1" xfId="0" applyNumberFormat="1" applyFont="1" applyFill="1" applyBorder="1" applyAlignment="1" applyProtection="1">
      <alignment horizontal="center" vertical="center" wrapText="1"/>
    </xf>
    <xf numFmtId="164" fontId="11" fillId="4" borderId="18" xfId="0" applyNumberFormat="1" applyFont="1" applyFill="1" applyBorder="1" applyAlignment="1" applyProtection="1">
      <alignment horizontal="center" vertical="center" wrapText="1"/>
    </xf>
    <xf numFmtId="1" fontId="11" fillId="4" borderId="1" xfId="0" applyNumberFormat="1" applyFont="1" applyFill="1" applyBorder="1" applyAlignment="1" applyProtection="1">
      <alignment horizontal="center" vertical="center" wrapText="1"/>
    </xf>
    <xf numFmtId="165" fontId="11" fillId="4" borderId="18" xfId="0" applyNumberFormat="1" applyFont="1" applyFill="1" applyBorder="1" applyAlignment="1" applyProtection="1">
      <alignment horizontal="center" vertical="center" wrapText="1"/>
    </xf>
    <xf numFmtId="165" fontId="0" fillId="4" borderId="9" xfId="0" applyNumberFormat="1" applyFill="1" applyBorder="1" applyProtection="1"/>
    <xf numFmtId="165" fontId="0" fillId="4" borderId="16" xfId="0" applyNumberFormat="1" applyFill="1" applyBorder="1" applyAlignment="1" applyProtection="1">
      <alignment horizontal="right"/>
    </xf>
    <xf numFmtId="165" fontId="0" fillId="4" borderId="1" xfId="0" applyNumberFormat="1" applyFill="1" applyBorder="1" applyProtection="1"/>
    <xf numFmtId="165" fontId="0" fillId="4" borderId="18" xfId="0" applyNumberFormat="1" applyFill="1" applyBorder="1" applyAlignment="1" applyProtection="1">
      <alignment horizontal="right"/>
    </xf>
    <xf numFmtId="165" fontId="0" fillId="4" borderId="26" xfId="0" applyNumberFormat="1" applyFill="1" applyBorder="1" applyAlignment="1" applyProtection="1">
      <alignment horizontal="right"/>
    </xf>
    <xf numFmtId="165" fontId="6" fillId="4" borderId="20" xfId="0" applyNumberFormat="1" applyFont="1" applyFill="1" applyBorder="1" applyAlignment="1" applyProtection="1">
      <alignment horizontal="right"/>
    </xf>
    <xf numFmtId="0" fontId="0" fillId="6" borderId="39" xfId="0" applyFont="1" applyFill="1" applyBorder="1" applyAlignment="1" applyProtection="1">
      <alignment horizontal="center"/>
    </xf>
    <xf numFmtId="0" fontId="0" fillId="6" borderId="7" xfId="0" applyFont="1" applyFill="1" applyBorder="1" applyAlignment="1" applyProtection="1">
      <alignment horizontal="center"/>
    </xf>
    <xf numFmtId="49" fontId="0" fillId="6" borderId="23" xfId="0" applyNumberFormat="1" applyFont="1" applyFill="1" applyBorder="1" applyAlignment="1" applyProtection="1">
      <alignment horizontal="right"/>
    </xf>
    <xf numFmtId="1" fontId="6" fillId="3" borderId="0" xfId="0" applyNumberFormat="1" applyFont="1" applyFill="1" applyBorder="1" applyAlignment="1" applyProtection="1"/>
    <xf numFmtId="1" fontId="6" fillId="3" borderId="24" xfId="0" applyNumberFormat="1" applyFont="1" applyFill="1" applyBorder="1" applyAlignment="1" applyProtection="1"/>
    <xf numFmtId="1" fontId="0" fillId="3" borderId="17" xfId="0" applyNumberFormat="1" applyFill="1" applyBorder="1" applyProtection="1">
      <protection locked="0"/>
    </xf>
    <xf numFmtId="9" fontId="0" fillId="3" borderId="18" xfId="2" applyFon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/>
    <xf numFmtId="1" fontId="0" fillId="3" borderId="34" xfId="0" applyNumberFormat="1" applyFill="1" applyBorder="1" applyAlignment="1" applyProtection="1"/>
    <xf numFmtId="0" fontId="0" fillId="7" borderId="0" xfId="0" applyFill="1"/>
    <xf numFmtId="0" fontId="18" fillId="7" borderId="0" xfId="0" applyFont="1" applyFill="1"/>
    <xf numFmtId="0" fontId="17" fillId="7" borderId="0" xfId="0" applyFont="1" applyFill="1"/>
    <xf numFmtId="164" fontId="0" fillId="8" borderId="3" xfId="0" applyNumberFormat="1" applyFill="1" applyBorder="1" applyAlignment="1" applyProtection="1">
      <alignment wrapText="1"/>
    </xf>
    <xf numFmtId="165" fontId="0" fillId="8" borderId="4" xfId="0" applyNumberFormat="1" applyFill="1" applyBorder="1" applyProtection="1"/>
    <xf numFmtId="0" fontId="0" fillId="8" borderId="0" xfId="0" applyFill="1" applyProtection="1"/>
    <xf numFmtId="164" fontId="0" fillId="8" borderId="0" xfId="0" applyNumberFormat="1" applyFill="1" applyProtection="1"/>
    <xf numFmtId="49" fontId="0" fillId="8" borderId="1" xfId="0" applyNumberFormat="1" applyFill="1" applyBorder="1" applyAlignment="1" applyProtection="1">
      <alignment horizontal="right"/>
    </xf>
    <xf numFmtId="49" fontId="0" fillId="8" borderId="18" xfId="0" applyNumberFormat="1" applyFill="1" applyBorder="1" applyAlignment="1" applyProtection="1">
      <alignment horizontal="right"/>
    </xf>
    <xf numFmtId="0" fontId="0" fillId="8" borderId="0" xfId="0" applyFill="1" applyBorder="1" applyProtection="1"/>
    <xf numFmtId="9" fontId="0" fillId="8" borderId="18" xfId="2" applyFont="1" applyFill="1" applyBorder="1" applyAlignment="1" applyProtection="1">
      <alignment horizontal="right"/>
    </xf>
    <xf numFmtId="0" fontId="0" fillId="8" borderId="22" xfId="0" applyFill="1" applyBorder="1" applyProtection="1"/>
    <xf numFmtId="166" fontId="0" fillId="8" borderId="9" xfId="0" applyNumberFormat="1" applyFill="1" applyBorder="1" applyProtection="1"/>
    <xf numFmtId="166" fontId="0" fillId="8" borderId="1" xfId="0" applyNumberFormat="1" applyFill="1" applyBorder="1" applyProtection="1"/>
    <xf numFmtId="164" fontId="0" fillId="8" borderId="1" xfId="0" applyNumberFormat="1" applyFill="1" applyBorder="1" applyProtection="1"/>
    <xf numFmtId="166" fontId="0" fillId="8" borderId="6" xfId="0" applyNumberFormat="1" applyFill="1" applyBorder="1" applyProtection="1"/>
    <xf numFmtId="0" fontId="0" fillId="8" borderId="22" xfId="0" applyFont="1" applyFill="1" applyBorder="1" applyProtection="1"/>
    <xf numFmtId="165" fontId="0" fillId="8" borderId="9" xfId="0" applyNumberFormat="1" applyFill="1" applyBorder="1" applyProtection="1"/>
    <xf numFmtId="165" fontId="0" fillId="8" borderId="1" xfId="0" applyNumberFormat="1" applyFill="1" applyBorder="1" applyProtection="1"/>
    <xf numFmtId="49" fontId="0" fillId="8" borderId="0" xfId="0" applyNumberFormat="1" applyFill="1" applyAlignment="1" applyProtection="1">
      <alignment horizontal="right"/>
    </xf>
    <xf numFmtId="166" fontId="5" fillId="8" borderId="53" xfId="0" applyNumberFormat="1" applyFont="1" applyFill="1" applyBorder="1" applyProtection="1"/>
    <xf numFmtId="164" fontId="0" fillId="8" borderId="34" xfId="0" applyNumberFormat="1" applyFill="1" applyBorder="1" applyProtection="1"/>
    <xf numFmtId="165" fontId="0" fillId="8" borderId="53" xfId="0" applyNumberFormat="1" applyFill="1" applyBorder="1" applyAlignment="1" applyProtection="1">
      <alignment horizontal="right"/>
    </xf>
    <xf numFmtId="164" fontId="0" fillId="8" borderId="29" xfId="0" applyNumberFormat="1" applyFill="1" applyBorder="1" applyAlignment="1" applyProtection="1">
      <alignment wrapText="1"/>
    </xf>
    <xf numFmtId="0" fontId="0" fillId="2" borderId="27" xfId="0" applyFill="1" applyBorder="1" applyProtection="1"/>
    <xf numFmtId="164" fontId="0" fillId="8" borderId="14" xfId="0" applyNumberFormat="1" applyFill="1" applyBorder="1" applyProtection="1"/>
    <xf numFmtId="164" fontId="11" fillId="4" borderId="2" xfId="0" applyNumberFormat="1" applyFont="1" applyFill="1" applyBorder="1" applyAlignment="1" applyProtection="1">
      <alignment horizontal="center" vertical="center" wrapText="1"/>
    </xf>
    <xf numFmtId="164" fontId="0" fillId="0" borderId="46" xfId="0" applyNumberFormat="1" applyBorder="1" applyAlignment="1" applyProtection="1">
      <alignment horizontal="center" vertical="center" wrapText="1"/>
    </xf>
    <xf numFmtId="165" fontId="11" fillId="4" borderId="11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164" fontId="0" fillId="8" borderId="11" xfId="0" applyNumberFormat="1" applyFill="1" applyBorder="1" applyProtection="1"/>
    <xf numFmtId="164" fontId="0" fillId="8" borderId="4" xfId="0" applyNumberFormat="1" applyFill="1" applyBorder="1" applyProtection="1"/>
    <xf numFmtId="164" fontId="0" fillId="8" borderId="56" xfId="0" applyNumberFormat="1" applyFill="1" applyBorder="1" applyProtection="1"/>
    <xf numFmtId="164" fontId="0" fillId="2" borderId="14" xfId="0" applyNumberFormat="1" applyFill="1" applyBorder="1" applyProtection="1"/>
    <xf numFmtId="0" fontId="2" fillId="7" borderId="0" xfId="1" applyFill="1"/>
    <xf numFmtId="164" fontId="0" fillId="4" borderId="1" xfId="0" applyNumberFormat="1" applyFill="1" applyBorder="1" applyProtection="1"/>
    <xf numFmtId="166" fontId="0" fillId="3" borderId="9" xfId="0" applyNumberFormat="1" applyFill="1" applyBorder="1" applyAlignment="1" applyProtection="1">
      <alignment horizontal="right"/>
      <protection locked="0"/>
    </xf>
    <xf numFmtId="166" fontId="0" fillId="3" borderId="1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2" fontId="0" fillId="8" borderId="4" xfId="0" applyNumberFormat="1" applyFill="1" applyBorder="1" applyProtection="1"/>
    <xf numFmtId="165" fontId="0" fillId="8" borderId="6" xfId="0" applyNumberFormat="1" applyFill="1" applyBorder="1" applyProtection="1"/>
    <xf numFmtId="165" fontId="5" fillId="8" borderId="53" xfId="0" applyNumberFormat="1" applyFont="1" applyFill="1" applyBorder="1" applyProtection="1"/>
    <xf numFmtId="166" fontId="0" fillId="8" borderId="18" xfId="0" applyNumberFormat="1" applyFill="1" applyBorder="1" applyAlignment="1" applyProtection="1">
      <alignment horizontal="right"/>
    </xf>
    <xf numFmtId="166" fontId="0" fillId="3" borderId="32" xfId="0" applyNumberFormat="1" applyFill="1" applyBorder="1" applyAlignment="1" applyProtection="1">
      <alignment horizontal="right"/>
      <protection locked="0"/>
    </xf>
    <xf numFmtId="166" fontId="6" fillId="4" borderId="20" xfId="0" applyNumberFormat="1" applyFont="1" applyFill="1" applyBorder="1" applyProtection="1"/>
    <xf numFmtId="0" fontId="0" fillId="0" borderId="57" xfId="0" applyBorder="1" applyAlignment="1" applyProtection="1">
      <alignment wrapText="1"/>
    </xf>
    <xf numFmtId="1" fontId="0" fillId="3" borderId="31" xfId="0" applyNumberFormat="1" applyFill="1" applyBorder="1" applyProtection="1">
      <protection locked="0"/>
    </xf>
    <xf numFmtId="164" fontId="0" fillId="4" borderId="33" xfId="0" applyNumberFormat="1" applyFill="1" applyBorder="1" applyProtection="1"/>
    <xf numFmtId="1" fontId="0" fillId="3" borderId="22" xfId="0" applyNumberFormat="1" applyFill="1" applyBorder="1" applyProtection="1">
      <protection locked="0"/>
    </xf>
    <xf numFmtId="164" fontId="0" fillId="5" borderId="11" xfId="0" applyNumberFormat="1" applyFill="1" applyBorder="1" applyAlignment="1" applyProtection="1">
      <alignment wrapText="1"/>
      <protection locked="0"/>
    </xf>
    <xf numFmtId="0" fontId="0" fillId="8" borderId="61" xfId="0" applyFill="1" applyBorder="1" applyAlignment="1" applyProtection="1">
      <alignment wrapText="1"/>
    </xf>
    <xf numFmtId="2" fontId="0" fillId="8" borderId="36" xfId="0" applyNumberFormat="1" applyFill="1" applyBorder="1" applyProtection="1"/>
    <xf numFmtId="164" fontId="0" fillId="8" borderId="21" xfId="0" applyNumberFormat="1" applyFill="1" applyBorder="1" applyAlignment="1" applyProtection="1">
      <alignment wrapText="1"/>
    </xf>
    <xf numFmtId="164" fontId="0" fillId="8" borderId="33" xfId="0" applyNumberFormat="1" applyFill="1" applyBorder="1" applyAlignment="1" applyProtection="1">
      <alignment wrapText="1"/>
    </xf>
    <xf numFmtId="0" fontId="1" fillId="8" borderId="13" xfId="0" applyFont="1" applyFill="1" applyBorder="1" applyAlignment="1" applyProtection="1">
      <alignment horizontal="right"/>
    </xf>
    <xf numFmtId="164" fontId="0" fillId="8" borderId="50" xfId="0" applyNumberFormat="1" applyFill="1" applyBorder="1" applyProtection="1"/>
    <xf numFmtId="2" fontId="0" fillId="8" borderId="11" xfId="0" applyNumberFormat="1" applyFill="1" applyBorder="1" applyProtection="1"/>
    <xf numFmtId="164" fontId="0" fillId="8" borderId="15" xfId="0" applyNumberFormat="1" applyFill="1" applyBorder="1" applyAlignment="1" applyProtection="1">
      <alignment wrapText="1"/>
    </xf>
    <xf numFmtId="165" fontId="0" fillId="8" borderId="11" xfId="0" applyNumberFormat="1" applyFill="1" applyBorder="1" applyProtection="1"/>
    <xf numFmtId="1" fontId="0" fillId="0" borderId="50" xfId="0" applyNumberFormat="1" applyBorder="1"/>
    <xf numFmtId="0" fontId="13" fillId="0" borderId="16" xfId="0" applyFont="1" applyBorder="1" applyAlignment="1">
      <alignment horizontal="right" vertical="center" wrapText="1"/>
    </xf>
    <xf numFmtId="0" fontId="13" fillId="0" borderId="22" xfId="0" applyFont="1" applyBorder="1" applyAlignment="1">
      <alignment horizontal="left" vertical="center" wrapText="1"/>
    </xf>
    <xf numFmtId="0" fontId="19" fillId="0" borderId="0" xfId="0" applyFont="1" applyFill="1" applyAlignment="1" applyProtection="1">
      <alignment horizontal="right" vertical="center"/>
    </xf>
    <xf numFmtId="164" fontId="0" fillId="4" borderId="62" xfId="0" applyNumberFormat="1" applyFill="1" applyBorder="1" applyAlignment="1" applyProtection="1">
      <alignment wrapText="1"/>
    </xf>
    <xf numFmtId="164" fontId="0" fillId="4" borderId="40" xfId="0" applyNumberFormat="1" applyFill="1" applyBorder="1" applyAlignment="1" applyProtection="1">
      <alignment wrapText="1"/>
    </xf>
    <xf numFmtId="164" fontId="0" fillId="4" borderId="63" xfId="0" applyNumberFormat="1" applyFill="1" applyBorder="1" applyAlignment="1" applyProtection="1">
      <alignment wrapText="1"/>
    </xf>
    <xf numFmtId="164" fontId="0" fillId="5" borderId="4" xfId="0" applyNumberFormat="1" applyFill="1" applyBorder="1" applyAlignment="1" applyProtection="1">
      <alignment wrapText="1"/>
      <protection locked="0"/>
    </xf>
    <xf numFmtId="164" fontId="0" fillId="5" borderId="56" xfId="0" applyNumberFormat="1" applyFill="1" applyBorder="1" applyAlignment="1" applyProtection="1">
      <alignment wrapText="1"/>
      <protection locked="0"/>
    </xf>
    <xf numFmtId="164" fontId="0" fillId="5" borderId="64" xfId="0" applyNumberFormat="1" applyFill="1" applyBorder="1" applyProtection="1">
      <protection locked="0"/>
    </xf>
    <xf numFmtId="164" fontId="0" fillId="5" borderId="18" xfId="0" applyNumberFormat="1" applyFill="1" applyBorder="1" applyProtection="1">
      <protection locked="0"/>
    </xf>
    <xf numFmtId="164" fontId="0" fillId="4" borderId="38" xfId="0" applyNumberFormat="1" applyFill="1" applyBorder="1" applyProtection="1"/>
    <xf numFmtId="164" fontId="0" fillId="3" borderId="6" xfId="0" applyNumberFormat="1" applyFill="1" applyBorder="1" applyProtection="1">
      <protection locked="0"/>
    </xf>
    <xf numFmtId="164" fontId="0" fillId="5" borderId="20" xfId="0" applyNumberFormat="1" applyFill="1" applyBorder="1" applyProtection="1">
      <protection locked="0"/>
    </xf>
    <xf numFmtId="166" fontId="0" fillId="0" borderId="34" xfId="0" applyNumberFormat="1" applyFill="1" applyBorder="1" applyProtection="1"/>
    <xf numFmtId="164" fontId="0" fillId="3" borderId="34" xfId="0" applyNumberFormat="1" applyFill="1" applyBorder="1" applyProtection="1">
      <protection locked="0"/>
    </xf>
    <xf numFmtId="166" fontId="5" fillId="4" borderId="22" xfId="0" applyNumberFormat="1" applyFont="1" applyFill="1" applyBorder="1" applyProtection="1"/>
    <xf numFmtId="164" fontId="0" fillId="4" borderId="9" xfId="0" applyNumberFormat="1" applyFill="1" applyBorder="1" applyProtection="1"/>
    <xf numFmtId="164" fontId="0" fillId="4" borderId="16" xfId="0" applyNumberFormat="1" applyFill="1" applyBorder="1" applyProtection="1"/>
    <xf numFmtId="165" fontId="6" fillId="4" borderId="19" xfId="0" applyNumberFormat="1" applyFont="1" applyFill="1" applyBorder="1" applyProtection="1"/>
    <xf numFmtId="165" fontId="6" fillId="4" borderId="6" xfId="0" applyNumberFormat="1" applyFont="1" applyFill="1" applyBorder="1" applyProtection="1"/>
    <xf numFmtId="165" fontId="0" fillId="4" borderId="22" xfId="0" applyNumberFormat="1" applyFill="1" applyBorder="1" applyAlignment="1" applyProtection="1">
      <alignment horizontal="right"/>
    </xf>
    <xf numFmtId="165" fontId="6" fillId="4" borderId="19" xfId="0" applyNumberFormat="1" applyFont="1" applyFill="1" applyBorder="1" applyAlignment="1" applyProtection="1">
      <alignment horizontal="right"/>
    </xf>
    <xf numFmtId="164" fontId="0" fillId="5" borderId="7" xfId="0" applyNumberFormat="1" applyFill="1" applyBorder="1" applyProtection="1">
      <protection locked="0"/>
    </xf>
    <xf numFmtId="0" fontId="0" fillId="0" borderId="31" xfId="0" applyFont="1" applyBorder="1" applyProtection="1"/>
    <xf numFmtId="165" fontId="0" fillId="4" borderId="12" xfId="0" applyNumberFormat="1" applyFill="1" applyBorder="1" applyProtection="1"/>
    <xf numFmtId="49" fontId="0" fillId="6" borderId="30" xfId="0" applyNumberFormat="1" applyFont="1" applyFill="1" applyBorder="1" applyAlignment="1" applyProtection="1">
      <alignment horizontal="right"/>
    </xf>
    <xf numFmtId="49" fontId="0" fillId="0" borderId="11" xfId="0" applyNumberFormat="1" applyFont="1" applyBorder="1" applyAlignment="1" applyProtection="1">
      <alignment horizontal="right"/>
    </xf>
    <xf numFmtId="49" fontId="0" fillId="0" borderId="4" xfId="0" applyNumberFormat="1" applyBorder="1" applyAlignment="1" applyProtection="1">
      <alignment horizontal="right"/>
    </xf>
    <xf numFmtId="0" fontId="0" fillId="0" borderId="4" xfId="0" applyNumberFormat="1" applyFont="1" applyBorder="1" applyAlignment="1" applyProtection="1">
      <alignment horizontal="right"/>
    </xf>
    <xf numFmtId="166" fontId="0" fillId="3" borderId="4" xfId="0" applyNumberFormat="1" applyFill="1" applyBorder="1" applyAlignment="1" applyProtection="1">
      <alignment horizontal="right"/>
      <protection locked="0"/>
    </xf>
    <xf numFmtId="9" fontId="0" fillId="3" borderId="4" xfId="2" applyFont="1" applyFill="1" applyBorder="1" applyAlignment="1" applyProtection="1">
      <alignment horizontal="right"/>
      <protection locked="0"/>
    </xf>
    <xf numFmtId="49" fontId="0" fillId="0" borderId="56" xfId="0" applyNumberFormat="1" applyBorder="1" applyAlignment="1" applyProtection="1">
      <alignment horizontal="right"/>
    </xf>
    <xf numFmtId="167" fontId="0" fillId="3" borderId="37" xfId="0" applyNumberFormat="1" applyFill="1" applyBorder="1" applyProtection="1">
      <protection locked="0"/>
    </xf>
    <xf numFmtId="167" fontId="0" fillId="3" borderId="15" xfId="0" applyNumberFormat="1" applyFill="1" applyBorder="1" applyProtection="1">
      <protection locked="0"/>
    </xf>
    <xf numFmtId="167" fontId="0" fillId="3" borderId="24" xfId="0" applyNumberFormat="1" applyFill="1" applyBorder="1" applyProtection="1">
      <protection locked="0"/>
    </xf>
    <xf numFmtId="167" fontId="0" fillId="3" borderId="25" xfId="0" applyNumberFormat="1" applyFill="1" applyBorder="1" applyProtection="1">
      <protection locked="0"/>
    </xf>
    <xf numFmtId="167" fontId="0" fillId="4" borderId="28" xfId="0" applyNumberFormat="1" applyFill="1" applyBorder="1" applyProtection="1"/>
    <xf numFmtId="0" fontId="20" fillId="0" borderId="0" xfId="0" applyFont="1" applyFill="1" applyAlignment="1" applyProtection="1">
      <alignment horizontal="center" vertical="center"/>
    </xf>
    <xf numFmtId="164" fontId="0" fillId="5" borderId="10" xfId="0" applyNumberFormat="1" applyFill="1" applyBorder="1" applyAlignment="1" applyProtection="1">
      <alignment horizontal="left"/>
      <protection locked="0"/>
    </xf>
    <xf numFmtId="164" fontId="0" fillId="5" borderId="0" xfId="0" applyNumberFormat="1" applyFill="1" applyBorder="1" applyAlignment="1" applyProtection="1">
      <alignment horizontal="left"/>
      <protection locked="0"/>
    </xf>
    <xf numFmtId="164" fontId="0" fillId="5" borderId="49" xfId="0" applyNumberFormat="1" applyFill="1" applyBorder="1" applyAlignment="1" applyProtection="1">
      <alignment horizontal="left"/>
      <protection locked="0"/>
    </xf>
    <xf numFmtId="164" fontId="0" fillId="5" borderId="44" xfId="0" applyNumberFormat="1" applyFill="1" applyBorder="1" applyAlignment="1" applyProtection="1">
      <alignment horizontal="left"/>
      <protection locked="0"/>
    </xf>
    <xf numFmtId="164" fontId="0" fillId="5" borderId="45" xfId="0" applyNumberFormat="1" applyFill="1" applyBorder="1" applyAlignment="1" applyProtection="1">
      <alignment horizontal="left"/>
      <protection locked="0"/>
    </xf>
    <xf numFmtId="164" fontId="0" fillId="5" borderId="41" xfId="0" applyNumberFormat="1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center" vertical="center" textRotation="45" wrapText="1"/>
    </xf>
    <xf numFmtId="0" fontId="0" fillId="0" borderId="33" xfId="0" applyFill="1" applyBorder="1" applyAlignment="1" applyProtection="1">
      <alignment horizontal="center" vertical="center" textRotation="45" wrapText="1"/>
    </xf>
    <xf numFmtId="0" fontId="0" fillId="0" borderId="50" xfId="0" applyFill="1" applyBorder="1" applyAlignment="1" applyProtection="1">
      <alignment horizontal="center" vertical="center" textRotation="45" wrapText="1"/>
    </xf>
    <xf numFmtId="0" fontId="0" fillId="0" borderId="3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64" fontId="0" fillId="5" borderId="46" xfId="0" applyNumberFormat="1" applyFill="1" applyBorder="1" applyAlignment="1" applyProtection="1">
      <alignment horizontal="left"/>
      <protection locked="0"/>
    </xf>
    <xf numFmtId="164" fontId="0" fillId="5" borderId="47" xfId="0" applyNumberFormat="1" applyFill="1" applyBorder="1" applyAlignment="1" applyProtection="1">
      <alignment horizontal="left"/>
      <protection locked="0"/>
    </xf>
    <xf numFmtId="164" fontId="0" fillId="5" borderId="48" xfId="0" applyNumberFormat="1" applyFill="1" applyBorder="1" applyAlignment="1" applyProtection="1">
      <alignment horizontal="left"/>
      <protection locked="0"/>
    </xf>
    <xf numFmtId="2" fontId="0" fillId="4" borderId="0" xfId="0" applyNumberFormat="1" applyFill="1" applyAlignment="1" applyProtection="1">
      <alignment horizontal="left"/>
    </xf>
    <xf numFmtId="0" fontId="3" fillId="6" borderId="27" xfId="0" applyFont="1" applyFill="1" applyBorder="1" applyAlignment="1" applyProtection="1">
      <alignment horizontal="center"/>
    </xf>
    <xf numFmtId="0" fontId="3" fillId="6" borderId="28" xfId="0" applyFont="1" applyFill="1" applyBorder="1" applyAlignment="1" applyProtection="1">
      <alignment horizontal="center"/>
    </xf>
    <xf numFmtId="1" fontId="0" fillId="3" borderId="27" xfId="0" applyNumberFormat="1" applyFill="1" applyBorder="1" applyAlignment="1" applyProtection="1">
      <alignment horizontal="center"/>
      <protection locked="0"/>
    </xf>
    <xf numFmtId="1" fontId="0" fillId="3" borderId="59" xfId="0" applyNumberFormat="1" applyFill="1" applyBorder="1" applyAlignment="1" applyProtection="1">
      <alignment horizontal="center"/>
      <protection locked="0"/>
    </xf>
    <xf numFmtId="1" fontId="0" fillId="3" borderId="28" xfId="0" applyNumberFormat="1" applyFill="1" applyBorder="1" applyAlignment="1" applyProtection="1">
      <alignment horizontal="center"/>
      <protection locked="0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1" fillId="0" borderId="58" xfId="0" applyFont="1" applyBorder="1" applyAlignment="1" applyProtection="1">
      <alignment horizontal="right"/>
    </xf>
    <xf numFmtId="0" fontId="1" fillId="0" borderId="40" xfId="0" applyFont="1" applyBorder="1" applyAlignment="1" applyProtection="1">
      <alignment horizontal="right"/>
    </xf>
    <xf numFmtId="0" fontId="10" fillId="0" borderId="42" xfId="0" applyFont="1" applyBorder="1" applyAlignment="1" applyProtection="1">
      <alignment horizontal="right"/>
    </xf>
    <xf numFmtId="0" fontId="10" fillId="0" borderId="60" xfId="0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center" vertical="center" textRotation="45" wrapText="1"/>
    </xf>
    <xf numFmtId="0" fontId="5" fillId="0" borderId="33" xfId="0" applyFont="1" applyBorder="1" applyAlignment="1" applyProtection="1">
      <alignment horizontal="center" vertical="center" textRotation="45" wrapText="1"/>
    </xf>
    <xf numFmtId="0" fontId="5" fillId="0" borderId="50" xfId="0" applyFont="1" applyBorder="1" applyAlignment="1" applyProtection="1">
      <alignment horizontal="center" vertical="center" textRotation="45" wrapText="1"/>
    </xf>
    <xf numFmtId="0" fontId="1" fillId="0" borderId="31" xfId="0" applyFont="1" applyFill="1" applyBorder="1" applyAlignment="1" applyProtection="1">
      <alignment horizontal="right"/>
    </xf>
    <xf numFmtId="0" fontId="1" fillId="0" borderId="44" xfId="0" applyFont="1" applyFill="1" applyBorder="1" applyAlignment="1" applyProtection="1">
      <alignment horizontal="right"/>
    </xf>
    <xf numFmtId="0" fontId="6" fillId="0" borderId="19" xfId="0" applyFont="1" applyFill="1" applyBorder="1" applyAlignment="1" applyProtection="1">
      <alignment horizontal="right" vertical="center"/>
    </xf>
    <xf numFmtId="0" fontId="6" fillId="0" borderId="65" xfId="0" applyFont="1" applyFill="1" applyBorder="1" applyAlignment="1" applyProtection="1">
      <alignment horizontal="right" vertical="center"/>
    </xf>
    <xf numFmtId="0" fontId="6" fillId="0" borderId="61" xfId="0" applyFont="1" applyFill="1" applyBorder="1" applyAlignment="1" applyProtection="1">
      <alignment horizontal="center" vertical="center" textRotation="45"/>
    </xf>
    <xf numFmtId="0" fontId="6" fillId="0" borderId="21" xfId="0" applyFont="1" applyFill="1" applyBorder="1" applyAlignment="1" applyProtection="1">
      <alignment horizontal="center" vertical="center" textRotation="45"/>
    </xf>
    <xf numFmtId="0" fontId="6" fillId="0" borderId="13" xfId="0" applyFont="1" applyFill="1" applyBorder="1" applyAlignment="1" applyProtection="1">
      <alignment horizontal="center" vertical="center" textRotation="45"/>
    </xf>
    <xf numFmtId="0" fontId="1" fillId="0" borderId="29" xfId="0" applyFont="1" applyFill="1" applyBorder="1" applyAlignment="1" applyProtection="1">
      <alignment horizontal="right"/>
    </xf>
    <xf numFmtId="0" fontId="1" fillId="0" borderId="45" xfId="0" applyFont="1" applyFill="1" applyBorder="1" applyAlignment="1" applyProtection="1">
      <alignment horizontal="right"/>
    </xf>
    <xf numFmtId="0" fontId="6" fillId="0" borderId="25" xfId="0" applyFont="1" applyFill="1" applyBorder="1" applyAlignment="1" applyProtection="1">
      <alignment horizontal="right" vertical="center"/>
    </xf>
    <xf numFmtId="0" fontId="6" fillId="0" borderId="42" xfId="0" applyFont="1" applyFill="1" applyBorder="1" applyAlignment="1" applyProtection="1">
      <alignment horizontal="right" vertical="center"/>
    </xf>
    <xf numFmtId="0" fontId="0" fillId="0" borderId="37" xfId="0" applyFont="1" applyBorder="1" applyAlignment="1" applyProtection="1">
      <alignment horizontal="left" vertical="top" wrapText="1"/>
    </xf>
    <xf numFmtId="0" fontId="0" fillId="0" borderId="43" xfId="0" applyFont="1" applyBorder="1" applyAlignment="1" applyProtection="1">
      <alignment horizontal="left" vertical="top" wrapText="1"/>
    </xf>
    <xf numFmtId="0" fontId="1" fillId="8" borderId="52" xfId="0" applyFont="1" applyFill="1" applyBorder="1" applyAlignment="1" applyProtection="1">
      <alignment horizontal="right"/>
    </xf>
    <xf numFmtId="0" fontId="1" fillId="8" borderId="53" xfId="0" applyFont="1" applyFill="1" applyBorder="1" applyAlignment="1" applyProtection="1">
      <alignment horizontal="right"/>
    </xf>
    <xf numFmtId="0" fontId="1" fillId="8" borderId="27" xfId="0" applyFont="1" applyFill="1" applyBorder="1" applyAlignment="1" applyProtection="1">
      <alignment horizontal="right"/>
    </xf>
    <xf numFmtId="0" fontId="1" fillId="8" borderId="55" xfId="0" applyFont="1" applyFill="1" applyBorder="1" applyAlignment="1" applyProtection="1">
      <alignment horizontal="right"/>
    </xf>
    <xf numFmtId="0" fontId="6" fillId="8" borderId="43" xfId="0" applyFont="1" applyFill="1" applyBorder="1" applyAlignment="1" applyProtection="1">
      <alignment horizontal="right" vertical="center"/>
    </xf>
    <xf numFmtId="0" fontId="6" fillId="8" borderId="51" xfId="0" applyFont="1" applyFill="1" applyBorder="1" applyAlignment="1" applyProtection="1">
      <alignment horizontal="right" vertical="center"/>
    </xf>
    <xf numFmtId="0" fontId="6" fillId="8" borderId="13" xfId="0" applyFont="1" applyFill="1" applyBorder="1" applyAlignment="1" applyProtection="1">
      <alignment horizontal="right" vertical="center"/>
    </xf>
    <xf numFmtId="0" fontId="6" fillId="8" borderId="54" xfId="0" applyFont="1" applyFill="1" applyBorder="1" applyAlignment="1" applyProtection="1">
      <alignment horizontal="right" vertical="center"/>
    </xf>
    <xf numFmtId="0" fontId="10" fillId="6" borderId="23" xfId="0" applyFont="1" applyFill="1" applyBorder="1" applyAlignment="1" applyProtection="1">
      <alignment horizontal="center" vertical="center" wrapText="1"/>
    </xf>
    <xf numFmtId="0" fontId="0" fillId="8" borderId="30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6" fillId="8" borderId="30" xfId="0" applyFont="1" applyFill="1" applyBorder="1" applyAlignment="1" applyProtection="1">
      <alignment horizontal="center" vertical="center" textRotation="45"/>
    </xf>
    <xf numFmtId="0" fontId="6" fillId="8" borderId="33" xfId="0" applyFont="1" applyFill="1" applyBorder="1" applyAlignment="1" applyProtection="1">
      <alignment horizontal="center" vertical="center" textRotation="45"/>
    </xf>
    <xf numFmtId="0" fontId="0" fillId="8" borderId="36" xfId="0" applyFill="1" applyBorder="1" applyAlignment="1" applyProtection="1">
      <alignment horizontal="center" vertical="center" textRotation="45" wrapText="1"/>
    </xf>
    <xf numFmtId="0" fontId="0" fillId="8" borderId="33" xfId="0" applyFill="1" applyBorder="1" applyAlignment="1" applyProtection="1">
      <alignment horizontal="center" vertical="center" textRotation="45" wrapText="1"/>
    </xf>
    <xf numFmtId="0" fontId="0" fillId="8" borderId="50" xfId="0" applyFill="1" applyBorder="1" applyAlignment="1" applyProtection="1">
      <alignment horizontal="center" vertical="center" textRotation="45" wrapText="1"/>
    </xf>
    <xf numFmtId="1" fontId="0" fillId="9" borderId="25" xfId="0" applyNumberFormat="1" applyFill="1" applyBorder="1" applyAlignment="1" applyProtection="1">
      <alignment horizontal="center"/>
    </xf>
    <xf numFmtId="1" fontId="0" fillId="9" borderId="42" xfId="0" applyNumberFormat="1" applyFill="1" applyBorder="1" applyAlignment="1" applyProtection="1">
      <alignment horizontal="center"/>
    </xf>
    <xf numFmtId="1" fontId="0" fillId="9" borderId="5" xfId="0" applyNumberForma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 vertical="center" textRotation="45" wrapText="1"/>
    </xf>
    <xf numFmtId="0" fontId="0" fillId="0" borderId="21" xfId="0" applyBorder="1" applyAlignment="1" applyProtection="1">
      <alignment horizontal="center" vertical="center" textRotation="45" wrapText="1"/>
    </xf>
    <xf numFmtId="0" fontId="0" fillId="0" borderId="13" xfId="0" applyBorder="1" applyAlignment="1" applyProtection="1">
      <alignment horizontal="center" vertical="center" textRotation="45" wrapText="1"/>
    </xf>
    <xf numFmtId="0" fontId="1" fillId="8" borderId="8" xfId="0" applyFont="1" applyFill="1" applyBorder="1" applyAlignment="1" applyProtection="1">
      <alignment horizontal="right"/>
    </xf>
    <xf numFmtId="0" fontId="1" fillId="8" borderId="40" xfId="0" applyFont="1" applyFill="1" applyBorder="1" applyAlignment="1" applyProtection="1">
      <alignment horizontal="right"/>
    </xf>
    <xf numFmtId="0" fontId="10" fillId="8" borderId="2" xfId="0" applyFont="1" applyFill="1" applyBorder="1" applyAlignment="1" applyProtection="1">
      <alignment horizontal="right"/>
    </xf>
    <xf numFmtId="0" fontId="10" fillId="8" borderId="32" xfId="0" applyFont="1" applyFill="1" applyBorder="1" applyAlignment="1" applyProtection="1">
      <alignment horizontal="right"/>
    </xf>
  </cellXfs>
  <cellStyles count="3">
    <cellStyle name="Hyperlink" xfId="1" builtinId="8"/>
    <cellStyle name="Procent" xfId="2" builtinId="5"/>
    <cellStyle name="Standaar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E3LZZb0qOF4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35</xdr:row>
      <xdr:rowOff>158750</xdr:rowOff>
    </xdr:from>
    <xdr:to>
      <xdr:col>0</xdr:col>
      <xdr:colOff>1041400</xdr:colOff>
      <xdr:row>39</xdr:row>
      <xdr:rowOff>168275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7DBD7D05-6A12-4D63-9B99-257616EFC416}"/>
            </a:ext>
          </a:extLst>
        </xdr:cNvPr>
        <xdr:cNvCxnSpPr/>
      </xdr:nvCxnSpPr>
      <xdr:spPr>
        <a:xfrm flipV="1">
          <a:off x="222250" y="7545917"/>
          <a:ext cx="819150" cy="8244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35</xdr:row>
      <xdr:rowOff>152400</xdr:rowOff>
    </xdr:from>
    <xdr:to>
      <xdr:col>5</xdr:col>
      <xdr:colOff>561975</xdr:colOff>
      <xdr:row>41</xdr:row>
      <xdr:rowOff>1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AA9A3AAB-EEFC-4177-A324-10E944817ED2}"/>
            </a:ext>
          </a:extLst>
        </xdr:cNvPr>
        <xdr:cNvCxnSpPr/>
      </xdr:nvCxnSpPr>
      <xdr:spPr>
        <a:xfrm flipH="1" flipV="1">
          <a:off x="5257800" y="7534275"/>
          <a:ext cx="628650" cy="10477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1876425</xdr:colOff>
      <xdr:row>36</xdr:row>
      <xdr:rowOff>127000</xdr:rowOff>
    </xdr:from>
    <xdr:to>
      <xdr:col>2</xdr:col>
      <xdr:colOff>719666</xdr:colOff>
      <xdr:row>40</xdr:row>
      <xdr:rowOff>123826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76702AA2-795C-4A07-8C50-CBDC8A6AC55E}"/>
            </a:ext>
          </a:extLst>
        </xdr:cNvPr>
        <xdr:cNvCxnSpPr/>
      </xdr:nvCxnSpPr>
      <xdr:spPr>
        <a:xfrm flipV="1">
          <a:off x="2924175" y="7704667"/>
          <a:ext cx="896408" cy="8117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0</xdr:row>
      <xdr:rowOff>38100</xdr:rowOff>
    </xdr:from>
    <xdr:to>
      <xdr:col>6</xdr:col>
      <xdr:colOff>323850</xdr:colOff>
      <xdr:row>1</xdr:row>
      <xdr:rowOff>9525</xdr:rowOff>
    </xdr:to>
    <xdr:sp macro="" textlink="">
      <xdr:nvSpPr>
        <xdr:cNvPr id="2" name="Stroomdiagram: Alternatief 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E2A006-84F1-4A85-88FE-0B625645C32A}"/>
            </a:ext>
          </a:extLst>
        </xdr:cNvPr>
        <xdr:cNvSpPr/>
      </xdr:nvSpPr>
      <xdr:spPr>
        <a:xfrm>
          <a:off x="5153025" y="38100"/>
          <a:ext cx="1095375" cy="40957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600"/>
            <a:t>Uitlegclip</a:t>
          </a:r>
          <a:endParaRPr lang="nl-NL" sz="1100"/>
        </a:p>
      </xdr:txBody>
    </xdr:sp>
    <xdr:clientData/>
  </xdr:twoCellAnchor>
  <xdr:twoCellAnchor>
    <xdr:from>
      <xdr:col>3</xdr:col>
      <xdr:colOff>709084</xdr:colOff>
      <xdr:row>33</xdr:row>
      <xdr:rowOff>127000</xdr:rowOff>
    </xdr:from>
    <xdr:to>
      <xdr:col>8</xdr:col>
      <xdr:colOff>10584</xdr:colOff>
      <xdr:row>40</xdr:row>
      <xdr:rowOff>105834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29BE522D-44FB-4C96-AEAA-D90BA72CE0AA}"/>
            </a:ext>
          </a:extLst>
        </xdr:cNvPr>
        <xdr:cNvCxnSpPr/>
      </xdr:nvCxnSpPr>
      <xdr:spPr>
        <a:xfrm flipV="1">
          <a:off x="4561417" y="7133167"/>
          <a:ext cx="2571750" cy="136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10584</xdr:colOff>
      <xdr:row>35</xdr:row>
      <xdr:rowOff>0</xdr:rowOff>
    </xdr:from>
    <xdr:to>
      <xdr:col>10</xdr:col>
      <xdr:colOff>42333</xdr:colOff>
      <xdr:row>42</xdr:row>
      <xdr:rowOff>105834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D0C50836-31B8-4C69-B210-DF1C83A86563}"/>
            </a:ext>
          </a:extLst>
        </xdr:cNvPr>
        <xdr:cNvCxnSpPr/>
      </xdr:nvCxnSpPr>
      <xdr:spPr>
        <a:xfrm flipV="1">
          <a:off x="6339417" y="7387167"/>
          <a:ext cx="4646083" cy="1492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9</xdr:col>
      <xdr:colOff>419100</xdr:colOff>
      <xdr:row>36</xdr:row>
      <xdr:rowOff>9525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1EDD9FD-142D-45CF-88F6-EF8DD0058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0"/>
          <a:ext cx="5905500" cy="305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ob.nl/wp-content/uploads/2020/09/CAO_MBO_2020-2021_DEF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ob.nl/wp-content/uploads/2020/09/CAO_MBO_2020-2021_DEF.pdf" TargetMode="External"/><Relationship Id="rId1" Type="http://schemas.openxmlformats.org/officeDocument/2006/relationships/hyperlink" Target="https://youtu.be/i87HVR_SYS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ob.nl/wp-content/uploads/2020/09/CAO_MBO_2020-2021_DEF.pdf" TargetMode="External"/><Relationship Id="rId1" Type="http://schemas.openxmlformats.org/officeDocument/2006/relationships/hyperlink" Target="https://onderwijsgeschillen.nl/sites/default/files/107525%20anoniem%20advies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aob.nl/wp-content/uploads/2020/09/CAO_MBO_2020-2021_DEF.pdf" TargetMode="External"/><Relationship Id="rId1" Type="http://schemas.openxmlformats.org/officeDocument/2006/relationships/hyperlink" Target="mailto:rob.c.rom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7CC2-05B9-4B07-88F6-FAC8C0749581}">
  <dimension ref="B1:C4"/>
  <sheetViews>
    <sheetView showGridLines="0" zoomScale="90" zoomScaleNormal="90" workbookViewId="0">
      <selection activeCell="C3" sqref="C3"/>
    </sheetView>
  </sheetViews>
  <sheetFormatPr defaultRowHeight="15" x14ac:dyDescent="0.25"/>
  <cols>
    <col min="1" max="1" width="24.28515625" customWidth="1"/>
    <col min="2" max="2" width="77.42578125" customWidth="1"/>
    <col min="3" max="3" width="69.7109375" customWidth="1"/>
  </cols>
  <sheetData>
    <row r="1" spans="2:3" ht="79.5" customHeight="1" x14ac:dyDescent="0.25">
      <c r="B1" s="186" t="s">
        <v>128</v>
      </c>
      <c r="C1" s="186"/>
    </row>
    <row r="2" spans="2:3" ht="82.5" customHeight="1" thickBot="1" x14ac:dyDescent="0.3">
      <c r="B2" s="151" t="s">
        <v>113</v>
      </c>
    </row>
    <row r="3" spans="2:3" ht="117.75" customHeight="1" x14ac:dyDescent="0.25">
      <c r="B3" s="150" t="s">
        <v>112</v>
      </c>
      <c r="C3" s="149" t="s">
        <v>111</v>
      </c>
    </row>
    <row r="4" spans="2:3" ht="125.25" customHeight="1" thickBot="1" x14ac:dyDescent="0.3">
      <c r="B4" s="49" t="s">
        <v>75</v>
      </c>
      <c r="C4" s="50" t="s">
        <v>76</v>
      </c>
    </row>
  </sheetData>
  <sheetProtection algorithmName="SHA-512" hashValue="rNzrHY4thv4+mu5rmAji0wuWZDQjqip9WZXx8qRYYUy5n1T3iTr5eMs1+VerNT4P6nIVC5DnHAoB2RAngoIw5w==" saltValue="nuAbBVrCNzfSXvqJC05h7g==" spinCount="100000" sheet="1" objects="1" scenarios="1"/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9EB3-BFFB-4F7F-A69F-4BB6282D5C65}">
  <dimension ref="A1:AK63"/>
  <sheetViews>
    <sheetView showGridLines="0" tabSelected="1" zoomScaleNormal="100" workbookViewId="0">
      <selection activeCell="M25" sqref="M25"/>
    </sheetView>
  </sheetViews>
  <sheetFormatPr defaultColWidth="9.140625" defaultRowHeight="15" x14ac:dyDescent="0.25"/>
  <cols>
    <col min="1" max="1" width="15.7109375" style="4" customWidth="1"/>
    <col min="2" max="2" width="30.7109375" style="1" customWidth="1"/>
    <col min="3" max="3" width="11.28515625" style="32" customWidth="1"/>
    <col min="4" max="4" width="10.7109375" style="1" customWidth="1"/>
    <col min="5" max="5" width="11.42578125" style="1" customWidth="1"/>
    <col min="6" max="6" width="9" style="1" customWidth="1"/>
    <col min="7" max="7" width="5.85546875" style="1" customWidth="1"/>
    <col min="8" max="8" width="11.85546875" style="1" bestFit="1" customWidth="1"/>
    <col min="9" max="9" width="39.7109375" style="1" bestFit="1" customWidth="1"/>
    <col min="10" max="10" width="17.5703125" style="2" customWidth="1"/>
    <col min="11" max="11" width="15.28515625" style="2" customWidth="1"/>
    <col min="12" max="12" width="9.140625" style="1"/>
    <col min="13" max="19" width="14" style="1" customWidth="1"/>
    <col min="20" max="20" width="9.140625" style="1"/>
    <col min="21" max="21" width="21.85546875" style="1" customWidth="1"/>
    <col min="22" max="16384" width="9.140625" style="1"/>
  </cols>
  <sheetData>
    <row r="1" spans="1:37" s="56" customFormat="1" ht="34.5" customHeight="1" thickBot="1" x14ac:dyDescent="0.4">
      <c r="A1" s="81" t="s">
        <v>87</v>
      </c>
      <c r="B1" s="80"/>
      <c r="C1" s="80"/>
      <c r="D1" s="53"/>
      <c r="F1" s="55"/>
      <c r="I1" s="58" t="s">
        <v>128</v>
      </c>
      <c r="J1" s="57"/>
      <c r="K1" s="57"/>
      <c r="Y1" s="54"/>
    </row>
    <row r="2" spans="1:37" ht="15.75" thickBot="1" x14ac:dyDescent="0.3">
      <c r="B2" s="201" t="s">
        <v>114</v>
      </c>
      <c r="C2" s="201"/>
      <c r="D2" s="201"/>
      <c r="E2" s="5"/>
      <c r="F2" s="5"/>
      <c r="G2" s="5"/>
      <c r="H2" s="77" t="s">
        <v>15</v>
      </c>
      <c r="I2" s="78"/>
      <c r="J2" s="78" t="s">
        <v>19</v>
      </c>
      <c r="K2" s="79" t="s">
        <v>88</v>
      </c>
      <c r="L2" s="174" t="s">
        <v>119</v>
      </c>
    </row>
    <row r="3" spans="1:37" s="7" customFormat="1" ht="21.75" customHeight="1" thickBot="1" x14ac:dyDescent="0.4">
      <c r="A3" s="202" t="s">
        <v>12</v>
      </c>
      <c r="B3" s="203"/>
      <c r="C3" s="204" t="s">
        <v>127</v>
      </c>
      <c r="D3" s="205"/>
      <c r="E3" s="206"/>
      <c r="F3" s="6"/>
      <c r="H3" s="8" t="s">
        <v>2</v>
      </c>
      <c r="I3" s="9" t="s">
        <v>49</v>
      </c>
      <c r="J3" s="10" t="s">
        <v>3</v>
      </c>
      <c r="K3" s="11" t="s">
        <v>42</v>
      </c>
      <c r="L3" s="175"/>
    </row>
    <row r="4" spans="1:37" ht="15.75" thickBot="1" x14ac:dyDescent="0.3">
      <c r="A4" s="12" t="s">
        <v>0</v>
      </c>
      <c r="B4" s="13" t="s">
        <v>1</v>
      </c>
      <c r="C4" s="14" t="s">
        <v>35</v>
      </c>
      <c r="D4" s="15" t="s">
        <v>36</v>
      </c>
      <c r="E4" s="15" t="s">
        <v>41</v>
      </c>
      <c r="F4" s="16" t="s">
        <v>74</v>
      </c>
      <c r="H4" s="17" t="s">
        <v>22</v>
      </c>
      <c r="I4" s="18" t="s">
        <v>25</v>
      </c>
      <c r="J4" s="19" t="s">
        <v>31</v>
      </c>
      <c r="K4" s="20" t="s">
        <v>120</v>
      </c>
      <c r="L4" s="176" t="s">
        <v>4</v>
      </c>
    </row>
    <row r="5" spans="1:37" s="22" customFormat="1" ht="18" customHeight="1" thickBot="1" x14ac:dyDescent="0.3">
      <c r="A5" s="214" t="s">
        <v>34</v>
      </c>
      <c r="B5" s="134" t="s">
        <v>33</v>
      </c>
      <c r="C5" s="181">
        <v>1</v>
      </c>
      <c r="D5" s="64">
        <f>C5*1659</f>
        <v>1659</v>
      </c>
      <c r="E5" s="64">
        <f t="shared" ref="E5:E16" si="0">D5/$K$10</f>
        <v>41.475000000000001</v>
      </c>
      <c r="F5" s="21"/>
      <c r="H5" s="17" t="s">
        <v>23</v>
      </c>
      <c r="I5" s="18" t="s">
        <v>24</v>
      </c>
      <c r="J5" s="19" t="s">
        <v>31</v>
      </c>
      <c r="K5" s="20" t="s">
        <v>121</v>
      </c>
      <c r="L5" s="176" t="s">
        <v>4</v>
      </c>
    </row>
    <row r="6" spans="1:37" x14ac:dyDescent="0.25">
      <c r="A6" s="215"/>
      <c r="B6" s="137" t="s">
        <v>92</v>
      </c>
      <c r="C6" s="182"/>
      <c r="D6" s="138">
        <f t="shared" ref="D6:D12" si="1">1659*C6</f>
        <v>0</v>
      </c>
      <c r="E6" s="153">
        <f t="shared" si="0"/>
        <v>0</v>
      </c>
      <c r="F6" s="23"/>
      <c r="H6" s="24" t="s">
        <v>5</v>
      </c>
      <c r="I6" s="25" t="s">
        <v>16</v>
      </c>
      <c r="J6" s="26" t="s">
        <v>6</v>
      </c>
      <c r="K6" s="51"/>
      <c r="L6" s="177"/>
    </row>
    <row r="7" spans="1:37" x14ac:dyDescent="0.25">
      <c r="A7" s="215"/>
      <c r="B7" s="82" t="s">
        <v>14</v>
      </c>
      <c r="C7" s="183"/>
      <c r="D7" s="155">
        <f t="shared" si="1"/>
        <v>0</v>
      </c>
      <c r="E7" s="152">
        <f>D7/$K$10</f>
        <v>0</v>
      </c>
      <c r="F7" s="23"/>
      <c r="H7" s="17" t="s">
        <v>4</v>
      </c>
      <c r="I7" s="18" t="s">
        <v>26</v>
      </c>
      <c r="J7" s="19"/>
      <c r="K7" s="20"/>
      <c r="L7" s="176"/>
    </row>
    <row r="8" spans="1:37" x14ac:dyDescent="0.25">
      <c r="A8" s="215"/>
      <c r="B8" s="82"/>
      <c r="C8" s="183"/>
      <c r="D8" s="155">
        <f t="shared" si="1"/>
        <v>0</v>
      </c>
      <c r="E8" s="152">
        <f t="shared" si="0"/>
        <v>0</v>
      </c>
      <c r="F8" s="23"/>
      <c r="H8" s="17" t="s">
        <v>32</v>
      </c>
      <c r="I8" s="18" t="s">
        <v>27</v>
      </c>
      <c r="J8" s="19"/>
      <c r="K8" s="20"/>
      <c r="L8" s="176"/>
    </row>
    <row r="9" spans="1:37" x14ac:dyDescent="0.25">
      <c r="A9" s="215"/>
      <c r="B9" s="82" t="s">
        <v>63</v>
      </c>
      <c r="C9" s="183"/>
      <c r="D9" s="155">
        <v>0</v>
      </c>
      <c r="E9" s="152">
        <f t="shared" si="0"/>
        <v>0</v>
      </c>
      <c r="F9" s="23"/>
      <c r="H9" s="17" t="s">
        <v>39</v>
      </c>
      <c r="I9" s="18" t="s">
        <v>84</v>
      </c>
      <c r="J9" s="19"/>
      <c r="K9" s="20"/>
      <c r="L9" s="176"/>
    </row>
    <row r="10" spans="1:37" x14ac:dyDescent="0.25">
      <c r="A10" s="215"/>
      <c r="B10" s="82" t="s">
        <v>97</v>
      </c>
      <c r="C10" s="183"/>
      <c r="D10" s="155">
        <f t="shared" si="1"/>
        <v>0</v>
      </c>
      <c r="E10" s="152">
        <f t="shared" si="0"/>
        <v>0</v>
      </c>
      <c r="F10" s="23"/>
      <c r="H10" s="17" t="s">
        <v>81</v>
      </c>
      <c r="I10" s="18" t="s">
        <v>82</v>
      </c>
      <c r="J10" s="19"/>
      <c r="K10" s="132">
        <v>40</v>
      </c>
      <c r="L10" s="178" t="s">
        <v>83</v>
      </c>
    </row>
    <row r="11" spans="1:37" x14ac:dyDescent="0.25">
      <c r="A11" s="215"/>
      <c r="B11" s="82"/>
      <c r="C11" s="183"/>
      <c r="D11" s="155">
        <f t="shared" si="1"/>
        <v>0</v>
      </c>
      <c r="E11" s="152">
        <f t="shared" si="0"/>
        <v>0</v>
      </c>
      <c r="F11" s="23"/>
      <c r="H11" s="17" t="s">
        <v>72</v>
      </c>
      <c r="I11" s="18" t="s">
        <v>73</v>
      </c>
      <c r="J11" s="19" t="s">
        <v>80</v>
      </c>
      <c r="K11" s="132">
        <v>50</v>
      </c>
      <c r="L11" s="178" t="s">
        <v>79</v>
      </c>
    </row>
    <row r="12" spans="1:37" ht="15.75" thickBot="1" x14ac:dyDescent="0.3">
      <c r="A12" s="215"/>
      <c r="B12" s="82" t="s">
        <v>13</v>
      </c>
      <c r="C12" s="184"/>
      <c r="D12" s="156">
        <f t="shared" si="1"/>
        <v>0</v>
      </c>
      <c r="E12" s="154">
        <f t="shared" si="0"/>
        <v>0</v>
      </c>
      <c r="F12" s="23"/>
      <c r="H12" s="24" t="s">
        <v>17</v>
      </c>
      <c r="I12" s="28" t="s">
        <v>18</v>
      </c>
      <c r="J12" s="19" t="s">
        <v>28</v>
      </c>
      <c r="K12" s="83">
        <v>0.5</v>
      </c>
      <c r="L12" s="179" t="s">
        <v>126</v>
      </c>
      <c r="AK12" s="52">
        <v>0.4</v>
      </c>
    </row>
    <row r="13" spans="1:37" ht="15.75" thickBot="1" x14ac:dyDescent="0.3">
      <c r="A13" s="215"/>
      <c r="B13" s="23" t="s">
        <v>64</v>
      </c>
      <c r="C13" s="135" t="s">
        <v>59</v>
      </c>
      <c r="D13" s="136">
        <f>IF(C13="Ja",6.25%*V13,0)</f>
        <v>0</v>
      </c>
      <c r="E13" s="136">
        <f t="shared" si="0"/>
        <v>0</v>
      </c>
      <c r="F13" s="23"/>
      <c r="H13" s="17"/>
      <c r="I13" s="18" t="s">
        <v>47</v>
      </c>
      <c r="J13" s="19" t="s">
        <v>48</v>
      </c>
      <c r="K13" s="20" t="s">
        <v>50</v>
      </c>
      <c r="L13" s="176"/>
      <c r="U13" s="1" t="s">
        <v>116</v>
      </c>
      <c r="V13" s="32">
        <f>D5-D6-D7-D8-D9-D10-D11-D12</f>
        <v>1659</v>
      </c>
      <c r="AK13" s="52">
        <v>0.45</v>
      </c>
    </row>
    <row r="14" spans="1:37" ht="15.75" thickBot="1" x14ac:dyDescent="0.3">
      <c r="A14" s="215"/>
      <c r="B14" s="127" t="s">
        <v>69</v>
      </c>
      <c r="C14" s="185">
        <f>D14/1659</f>
        <v>1</v>
      </c>
      <c r="D14" s="66">
        <f>D5-SUM(D6:D13)</f>
        <v>1659</v>
      </c>
      <c r="E14" s="66">
        <f t="shared" si="0"/>
        <v>41.475000000000001</v>
      </c>
      <c r="F14" s="23"/>
      <c r="H14" s="29"/>
      <c r="I14" s="28" t="s">
        <v>20</v>
      </c>
      <c r="J14" s="19" t="s">
        <v>29</v>
      </c>
      <c r="K14" s="20" t="s">
        <v>122</v>
      </c>
      <c r="L14" s="176" t="s">
        <v>4</v>
      </c>
      <c r="AK14" s="52">
        <v>0.5</v>
      </c>
    </row>
    <row r="15" spans="1:37" x14ac:dyDescent="0.25">
      <c r="A15" s="215"/>
      <c r="B15" s="210" t="s">
        <v>67</v>
      </c>
      <c r="C15" s="211"/>
      <c r="D15" s="63">
        <f>E38+K38</f>
        <v>256</v>
      </c>
      <c r="E15" s="63">
        <f t="shared" si="0"/>
        <v>6.4</v>
      </c>
      <c r="H15" s="24"/>
      <c r="I15" s="30" t="s">
        <v>45</v>
      </c>
      <c r="J15" s="26" t="s">
        <v>118</v>
      </c>
      <c r="K15" s="27" t="s">
        <v>123</v>
      </c>
      <c r="L15" s="176" t="s">
        <v>4</v>
      </c>
      <c r="AK15" s="52">
        <v>0.55000000000000004</v>
      </c>
    </row>
    <row r="16" spans="1:37" ht="19.5" thickBot="1" x14ac:dyDescent="0.35">
      <c r="A16" s="216"/>
      <c r="B16" s="212" t="s">
        <v>68</v>
      </c>
      <c r="C16" s="213"/>
      <c r="D16" s="65">
        <f>D14-D15</f>
        <v>1403</v>
      </c>
      <c r="E16" s="65">
        <f t="shared" si="0"/>
        <v>35.075000000000003</v>
      </c>
      <c r="H16" s="33"/>
      <c r="I16" s="34" t="s">
        <v>21</v>
      </c>
      <c r="J16" s="19" t="s">
        <v>117</v>
      </c>
      <c r="K16" s="20" t="s">
        <v>124</v>
      </c>
      <c r="L16" s="176" t="s">
        <v>4</v>
      </c>
      <c r="AK16" s="52">
        <v>0.6</v>
      </c>
    </row>
    <row r="17" spans="1:37" ht="15.75" thickBot="1" x14ac:dyDescent="0.3">
      <c r="A17" s="31"/>
      <c r="H17" s="35"/>
      <c r="I17" s="36" t="s">
        <v>63</v>
      </c>
      <c r="J17" s="37" t="s">
        <v>70</v>
      </c>
      <c r="K17" s="38" t="s">
        <v>125</v>
      </c>
      <c r="L17" s="180" t="s">
        <v>4</v>
      </c>
      <c r="AK17" s="52">
        <v>0.65</v>
      </c>
    </row>
    <row r="18" spans="1:37" ht="15.75" thickBot="1" x14ac:dyDescent="0.3">
      <c r="A18" s="31"/>
      <c r="AK18" s="52">
        <v>0.7</v>
      </c>
    </row>
    <row r="19" spans="1:37" s="39" customFormat="1" ht="25.5" customHeight="1" x14ac:dyDescent="0.3">
      <c r="A19" s="207" t="s">
        <v>37</v>
      </c>
      <c r="B19" s="208"/>
      <c r="C19" s="208"/>
      <c r="D19" s="208"/>
      <c r="E19" s="209"/>
      <c r="H19" s="207" t="s">
        <v>38</v>
      </c>
      <c r="I19" s="208"/>
      <c r="J19" s="208"/>
      <c r="K19" s="209"/>
    </row>
    <row r="20" spans="1:37" s="41" customFormat="1" ht="21.75" customHeight="1" x14ac:dyDescent="0.3">
      <c r="A20" s="228"/>
      <c r="B20" s="40" t="s">
        <v>52</v>
      </c>
      <c r="C20" s="69">
        <f>D20*60/$K$11</f>
        <v>36</v>
      </c>
      <c r="D20" s="67">
        <f>E20/$K$10</f>
        <v>30</v>
      </c>
      <c r="E20" s="70">
        <f>D14*1200/1659</f>
        <v>1200</v>
      </c>
      <c r="H20" s="228"/>
      <c r="I20" s="40" t="s">
        <v>53</v>
      </c>
      <c r="J20" s="67">
        <f>K20/$K$10</f>
        <v>11.475</v>
      </c>
      <c r="K20" s="68">
        <f>D14*459/1659</f>
        <v>459</v>
      </c>
    </row>
    <row r="21" spans="1:37" ht="15.75" customHeight="1" thickBot="1" x14ac:dyDescent="0.3">
      <c r="A21" s="229"/>
      <c r="B21" s="42"/>
      <c r="C21" s="42" t="s">
        <v>40</v>
      </c>
      <c r="D21" s="43" t="s">
        <v>41</v>
      </c>
      <c r="E21" s="44" t="s">
        <v>36</v>
      </c>
      <c r="H21" s="229"/>
      <c r="I21" s="42"/>
      <c r="J21" s="42" t="s">
        <v>41</v>
      </c>
      <c r="K21" s="44" t="s">
        <v>36</v>
      </c>
    </row>
    <row r="22" spans="1:37" ht="15" customHeight="1" x14ac:dyDescent="0.25">
      <c r="A22" s="196" t="s">
        <v>7</v>
      </c>
      <c r="B22" s="45" t="s">
        <v>60</v>
      </c>
      <c r="C22" s="124">
        <v>0</v>
      </c>
      <c r="D22" s="171">
        <f>C22*$K$11/60</f>
        <v>0</v>
      </c>
      <c r="E22" s="60">
        <f>D22*$K$10</f>
        <v>0</v>
      </c>
      <c r="F22" s="23"/>
      <c r="H22" s="221" t="s">
        <v>9</v>
      </c>
      <c r="I22" s="45" t="s">
        <v>10</v>
      </c>
      <c r="J22" s="71">
        <f>K22/40</f>
        <v>1.25</v>
      </c>
      <c r="K22" s="72">
        <f>$C$14*$K$14</f>
        <v>50</v>
      </c>
    </row>
    <row r="23" spans="1:37" ht="15" customHeight="1" x14ac:dyDescent="0.25">
      <c r="A23" s="197"/>
      <c r="B23" s="17" t="s">
        <v>61</v>
      </c>
      <c r="C23" s="125">
        <v>0</v>
      </c>
      <c r="D23" s="59">
        <f>C23*$K$11/60</f>
        <v>0</v>
      </c>
      <c r="E23" s="158">
        <f t="shared" ref="E23" si="2">D23*$K$10</f>
        <v>0</v>
      </c>
      <c r="F23" s="23"/>
      <c r="H23" s="222"/>
      <c r="I23" s="172" t="s">
        <v>45</v>
      </c>
      <c r="J23" s="173">
        <f>K23/40</f>
        <v>1.4750000000000001</v>
      </c>
      <c r="K23" s="75">
        <f>$C$14*$K$15</f>
        <v>59</v>
      </c>
    </row>
    <row r="24" spans="1:37" x14ac:dyDescent="0.25">
      <c r="A24" s="193" t="s">
        <v>8</v>
      </c>
      <c r="B24" s="46" t="s">
        <v>17</v>
      </c>
      <c r="C24" s="126">
        <f>D24*60/$K$11</f>
        <v>0</v>
      </c>
      <c r="D24" s="123">
        <f>$K$12*SUM(D22:D23)</f>
        <v>0</v>
      </c>
      <c r="E24" s="159">
        <f>$K$12*SUM(E22:E23)</f>
        <v>0</v>
      </c>
      <c r="F24" s="23"/>
      <c r="H24" s="222"/>
      <c r="I24" s="46" t="s">
        <v>11</v>
      </c>
      <c r="J24" s="73">
        <f t="shared" ref="J24" si="3">K24/40</f>
        <v>2.6749999999999998</v>
      </c>
      <c r="K24" s="74">
        <f>MAX($K$16*$C$14,24)</f>
        <v>107</v>
      </c>
    </row>
    <row r="25" spans="1:37" x14ac:dyDescent="0.25">
      <c r="A25" s="194"/>
      <c r="B25" s="82" t="s">
        <v>51</v>
      </c>
      <c r="C25" s="48"/>
      <c r="D25" s="84"/>
      <c r="E25" s="158">
        <f t="shared" ref="E25:E37" si="4">D25*$K$10</f>
        <v>0</v>
      </c>
      <c r="F25" s="23"/>
      <c r="H25" s="222"/>
      <c r="I25" s="82" t="s">
        <v>77</v>
      </c>
      <c r="J25" s="84">
        <v>1</v>
      </c>
      <c r="K25" s="158">
        <f>J25*$K$10</f>
        <v>40</v>
      </c>
    </row>
    <row r="26" spans="1:37" x14ac:dyDescent="0.25">
      <c r="A26" s="194"/>
      <c r="B26" s="82" t="s">
        <v>85</v>
      </c>
      <c r="C26" s="48"/>
      <c r="D26" s="84"/>
      <c r="E26" s="158">
        <f t="shared" si="4"/>
        <v>0</v>
      </c>
      <c r="F26" s="23"/>
      <c r="H26" s="222"/>
      <c r="I26" s="82" t="s">
        <v>78</v>
      </c>
      <c r="J26" s="84"/>
      <c r="K26" s="158">
        <f t="shared" ref="K26:K37" si="5">J26*$K$10</f>
        <v>0</v>
      </c>
    </row>
    <row r="27" spans="1:37" x14ac:dyDescent="0.25">
      <c r="A27" s="194"/>
      <c r="B27" s="82"/>
      <c r="C27" s="48"/>
      <c r="D27" s="84"/>
      <c r="E27" s="158">
        <f t="shared" si="4"/>
        <v>0</v>
      </c>
      <c r="F27" s="23"/>
      <c r="H27" s="222"/>
      <c r="I27" s="82" t="s">
        <v>93</v>
      </c>
      <c r="J27" s="84"/>
      <c r="K27" s="158">
        <f t="shared" si="5"/>
        <v>0</v>
      </c>
    </row>
    <row r="28" spans="1:37" x14ac:dyDescent="0.25">
      <c r="A28" s="194"/>
      <c r="B28" s="82"/>
      <c r="C28" s="48"/>
      <c r="D28" s="84"/>
      <c r="E28" s="158">
        <f t="shared" si="4"/>
        <v>0</v>
      </c>
      <c r="F28" s="23"/>
      <c r="H28" s="222"/>
      <c r="I28" s="82"/>
      <c r="J28" s="84"/>
      <c r="K28" s="158">
        <f t="shared" si="5"/>
        <v>0</v>
      </c>
    </row>
    <row r="29" spans="1:37" x14ac:dyDescent="0.25">
      <c r="A29" s="194"/>
      <c r="B29" s="82"/>
      <c r="C29" s="48"/>
      <c r="D29" s="84"/>
      <c r="E29" s="158">
        <f t="shared" si="4"/>
        <v>0</v>
      </c>
      <c r="F29" s="23"/>
      <c r="H29" s="222"/>
      <c r="I29" s="82"/>
      <c r="J29" s="84"/>
      <c r="K29" s="158">
        <f t="shared" si="5"/>
        <v>0</v>
      </c>
    </row>
    <row r="30" spans="1:37" x14ac:dyDescent="0.25">
      <c r="A30" s="194"/>
      <c r="B30" s="82"/>
      <c r="C30" s="48"/>
      <c r="D30" s="84"/>
      <c r="E30" s="158">
        <f t="shared" si="4"/>
        <v>0</v>
      </c>
      <c r="F30" s="23"/>
      <c r="H30" s="222"/>
      <c r="I30" s="82"/>
      <c r="J30" s="84"/>
      <c r="K30" s="158">
        <f t="shared" si="5"/>
        <v>0</v>
      </c>
    </row>
    <row r="31" spans="1:37" x14ac:dyDescent="0.25">
      <c r="A31" s="194"/>
      <c r="B31" s="82"/>
      <c r="C31" s="48"/>
      <c r="D31" s="84"/>
      <c r="E31" s="158">
        <f t="shared" si="4"/>
        <v>0</v>
      </c>
      <c r="F31" s="23"/>
      <c r="H31" s="222"/>
      <c r="I31" s="82"/>
      <c r="J31" s="84"/>
      <c r="K31" s="158">
        <f t="shared" si="5"/>
        <v>0</v>
      </c>
    </row>
    <row r="32" spans="1:37" x14ac:dyDescent="0.25">
      <c r="A32" s="194"/>
      <c r="B32" s="82"/>
      <c r="C32" s="48"/>
      <c r="D32" s="84"/>
      <c r="E32" s="158">
        <f t="shared" si="4"/>
        <v>0</v>
      </c>
      <c r="F32" s="23"/>
      <c r="H32" s="222"/>
      <c r="I32" s="82"/>
      <c r="J32" s="84"/>
      <c r="K32" s="158">
        <f t="shared" si="5"/>
        <v>0</v>
      </c>
    </row>
    <row r="33" spans="1:11" x14ac:dyDescent="0.25">
      <c r="A33" s="194"/>
      <c r="B33" s="82"/>
      <c r="C33" s="48"/>
      <c r="D33" s="84"/>
      <c r="E33" s="158">
        <f t="shared" si="4"/>
        <v>0</v>
      </c>
      <c r="F33" s="23"/>
      <c r="H33" s="222"/>
      <c r="I33" s="82"/>
      <c r="J33" s="84"/>
      <c r="K33" s="158">
        <f t="shared" si="5"/>
        <v>0</v>
      </c>
    </row>
    <row r="34" spans="1:11" x14ac:dyDescent="0.25">
      <c r="A34" s="194"/>
      <c r="B34" s="82"/>
      <c r="C34" s="48"/>
      <c r="D34" s="84"/>
      <c r="E34" s="158">
        <f t="shared" si="4"/>
        <v>0</v>
      </c>
      <c r="F34" s="23"/>
      <c r="H34" s="222"/>
      <c r="I34" s="82"/>
      <c r="J34" s="84"/>
      <c r="K34" s="158">
        <f t="shared" si="5"/>
        <v>0</v>
      </c>
    </row>
    <row r="35" spans="1:11" x14ac:dyDescent="0.25">
      <c r="A35" s="194"/>
      <c r="B35" s="82"/>
      <c r="C35" s="48"/>
      <c r="D35" s="84"/>
      <c r="E35" s="158">
        <f t="shared" si="4"/>
        <v>0</v>
      </c>
      <c r="F35" s="23"/>
      <c r="H35" s="222"/>
      <c r="I35" s="82"/>
      <c r="J35" s="84"/>
      <c r="K35" s="158">
        <f t="shared" si="5"/>
        <v>0</v>
      </c>
    </row>
    <row r="36" spans="1:11" x14ac:dyDescent="0.25">
      <c r="A36" s="194"/>
      <c r="B36" s="82" t="s">
        <v>86</v>
      </c>
      <c r="C36" s="48"/>
      <c r="D36" s="84"/>
      <c r="E36" s="158">
        <f t="shared" si="4"/>
        <v>0</v>
      </c>
      <c r="F36" s="23"/>
      <c r="H36" s="222"/>
      <c r="I36" s="82"/>
      <c r="J36" s="84"/>
      <c r="K36" s="158">
        <f t="shared" si="5"/>
        <v>0</v>
      </c>
    </row>
    <row r="37" spans="1:11" ht="15" customHeight="1" thickBot="1" x14ac:dyDescent="0.3">
      <c r="A37" s="195"/>
      <c r="B37" s="85" t="s">
        <v>104</v>
      </c>
      <c r="C37" s="162"/>
      <c r="D37" s="163"/>
      <c r="E37" s="157">
        <f t="shared" si="4"/>
        <v>0</v>
      </c>
      <c r="F37" s="23"/>
      <c r="H37" s="223"/>
      <c r="I37" s="85"/>
      <c r="J37" s="160"/>
      <c r="K37" s="161">
        <f t="shared" si="5"/>
        <v>0</v>
      </c>
    </row>
    <row r="38" spans="1:11" ht="15" customHeight="1" x14ac:dyDescent="0.25">
      <c r="A38" s="217" t="s">
        <v>54</v>
      </c>
      <c r="B38" s="218"/>
      <c r="C38" s="164">
        <f>D38*60/$K$11</f>
        <v>0</v>
      </c>
      <c r="D38" s="165">
        <f>E38/K10</f>
        <v>0</v>
      </c>
      <c r="E38" s="166">
        <f>SUM(E22:E37)</f>
        <v>0</v>
      </c>
      <c r="F38" s="23"/>
      <c r="H38" s="224" t="s">
        <v>55</v>
      </c>
      <c r="I38" s="225"/>
      <c r="J38" s="169">
        <f>K38/K10</f>
        <v>6.4</v>
      </c>
      <c r="K38" s="72">
        <f>SUM(K22:K37)</f>
        <v>256</v>
      </c>
    </row>
    <row r="39" spans="1:11" ht="19.5" thickBot="1" x14ac:dyDescent="0.35">
      <c r="A39" s="219" t="s">
        <v>57</v>
      </c>
      <c r="B39" s="220"/>
      <c r="C39" s="167">
        <f>D39*60/$K$11</f>
        <v>36</v>
      </c>
      <c r="D39" s="168">
        <f>E39/$K$10</f>
        <v>30</v>
      </c>
      <c r="E39" s="65">
        <f>E20-E38</f>
        <v>1200</v>
      </c>
      <c r="F39" s="23"/>
      <c r="H39" s="226" t="s">
        <v>56</v>
      </c>
      <c r="I39" s="227"/>
      <c r="J39" s="170">
        <f>K39/K10</f>
        <v>5.0750000000000002</v>
      </c>
      <c r="K39" s="76">
        <f>K20-K38</f>
        <v>203</v>
      </c>
    </row>
    <row r="40" spans="1:11" x14ac:dyDescent="0.25">
      <c r="C40" s="1"/>
    </row>
    <row r="41" spans="1:11" x14ac:dyDescent="0.25">
      <c r="A41" s="86" t="s">
        <v>95</v>
      </c>
      <c r="B41" s="87"/>
      <c r="C41" s="87"/>
      <c r="D41" s="87"/>
      <c r="E41"/>
      <c r="F41"/>
      <c r="J41" s="47"/>
      <c r="K41" s="47"/>
    </row>
    <row r="42" spans="1:11" x14ac:dyDescent="0.25">
      <c r="B42" s="198" t="s">
        <v>89</v>
      </c>
      <c r="C42" s="199"/>
      <c r="D42" s="199"/>
      <c r="E42" s="199"/>
      <c r="F42" s="199"/>
      <c r="G42" s="200"/>
    </row>
    <row r="43" spans="1:11" x14ac:dyDescent="0.25">
      <c r="B43" s="187" t="s">
        <v>96</v>
      </c>
      <c r="C43" s="188"/>
      <c r="D43" s="188"/>
      <c r="E43" s="188"/>
      <c r="F43" s="188"/>
      <c r="G43" s="189"/>
    </row>
    <row r="44" spans="1:11" x14ac:dyDescent="0.25">
      <c r="B44" s="190" t="s">
        <v>94</v>
      </c>
      <c r="C44" s="191"/>
      <c r="D44" s="191"/>
      <c r="E44" s="191"/>
      <c r="F44" s="191"/>
      <c r="G44" s="192"/>
    </row>
    <row r="45" spans="1:11" x14ac:dyDescent="0.25">
      <c r="C45" s="1"/>
    </row>
    <row r="46" spans="1:11" ht="15" customHeight="1" x14ac:dyDescent="0.25">
      <c r="C46" s="1"/>
    </row>
    <row r="47" spans="1:11" x14ac:dyDescent="0.25">
      <c r="C47" s="1"/>
    </row>
    <row r="48" spans="1:11" x14ac:dyDescent="0.25">
      <c r="C48" s="1"/>
    </row>
    <row r="49" spans="1:3" x14ac:dyDescent="0.25">
      <c r="C49" s="1"/>
    </row>
    <row r="50" spans="1:3" x14ac:dyDescent="0.25">
      <c r="C50" s="1"/>
    </row>
    <row r="51" spans="1:3" x14ac:dyDescent="0.25">
      <c r="A51" s="1"/>
      <c r="C51" s="1"/>
    </row>
    <row r="52" spans="1:3" x14ac:dyDescent="0.25">
      <c r="A52" s="1"/>
      <c r="C52" s="1"/>
    </row>
    <row r="53" spans="1:3" x14ac:dyDescent="0.25">
      <c r="A53" s="1"/>
      <c r="C53" s="1"/>
    </row>
    <row r="54" spans="1:3" x14ac:dyDescent="0.25">
      <c r="A54" s="1"/>
    </row>
    <row r="55" spans="1:3" x14ac:dyDescent="0.25">
      <c r="A55" s="1"/>
    </row>
    <row r="56" spans="1:3" x14ac:dyDescent="0.25">
      <c r="A56" s="1"/>
    </row>
    <row r="57" spans="1:3" x14ac:dyDescent="0.25">
      <c r="A57" s="1"/>
    </row>
    <row r="58" spans="1:3" x14ac:dyDescent="0.25">
      <c r="A58" s="1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1"/>
    </row>
  </sheetData>
  <sheetProtection algorithmName="SHA-512" hashValue="fdSGv/yZOyVz/AGv1YEyG8ctRRXo4MlCzR2VVRbP0c8zr8hJt6SRzsPshwNCPSdEG9efvC/OkdyzLwKABfhmDA==" saltValue="F88iIVd/XJVd5gMuzOSVug==" spinCount="100000" sheet="1" objects="1" scenarios="1"/>
  <sortState xmlns:xlrd2="http://schemas.microsoft.com/office/spreadsheetml/2017/richdata2" ref="H4:K16">
    <sortCondition ref="H4:H16"/>
  </sortState>
  <mergeCells count="20">
    <mergeCell ref="H19:K19"/>
    <mergeCell ref="A38:B38"/>
    <mergeCell ref="A39:B39"/>
    <mergeCell ref="H22:H37"/>
    <mergeCell ref="H38:I38"/>
    <mergeCell ref="H39:I39"/>
    <mergeCell ref="H20:H21"/>
    <mergeCell ref="A20:A21"/>
    <mergeCell ref="B2:D2"/>
    <mergeCell ref="A3:B3"/>
    <mergeCell ref="C3:E3"/>
    <mergeCell ref="A19:E19"/>
    <mergeCell ref="B15:C15"/>
    <mergeCell ref="B16:C16"/>
    <mergeCell ref="A5:A16"/>
    <mergeCell ref="B43:G43"/>
    <mergeCell ref="B44:G44"/>
    <mergeCell ref="A24:A37"/>
    <mergeCell ref="A22:A23"/>
    <mergeCell ref="B42:G42"/>
  </mergeCells>
  <conditionalFormatting sqref="E39">
    <cfRule type="cellIs" dxfId="10" priority="8" operator="lessThan">
      <formula>0</formula>
    </cfRule>
  </conditionalFormatting>
  <conditionalFormatting sqref="K39">
    <cfRule type="cellIs" dxfId="9" priority="7" operator="lessThan">
      <formula>0</formula>
    </cfRule>
  </conditionalFormatting>
  <conditionalFormatting sqref="D16">
    <cfRule type="cellIs" dxfId="8" priority="6" operator="lessThan">
      <formula>0</formula>
    </cfRule>
  </conditionalFormatting>
  <conditionalFormatting sqref="J39">
    <cfRule type="cellIs" dxfId="7" priority="1" operator="lessThan">
      <formula>0</formula>
    </cfRule>
  </conditionalFormatting>
  <conditionalFormatting sqref="E16">
    <cfRule type="cellIs" dxfId="6" priority="3" operator="lessThan">
      <formula>0</formula>
    </cfRule>
  </conditionalFormatting>
  <conditionalFormatting sqref="C39:D39">
    <cfRule type="cellIs" dxfId="5" priority="2" operator="lessThan">
      <formula>0</formula>
    </cfRule>
  </conditionalFormatting>
  <dataValidations xWindow="467" yWindow="807" count="6">
    <dataValidation allowBlank="1" showInputMessage="1" showErrorMessage="1" promptTitle="Kies juiste VZNZ percentage" sqref="K12" xr:uid="{02BF854B-8F00-4B36-A119-DD810CD1C336}"/>
    <dataValidation allowBlank="1" showInputMessage="1" showErrorMessage="1" errorTitle="verkeerde waarde" error="Voer een waarde in tussen de 0 en de 40 uren" promptTitle="ku/wk" prompt="Voer hier het aantal KLOK-uren per week in." sqref="D25:D37 J25:J37" xr:uid="{1FB5BF6E-D772-4E16-B9F6-8468697F7205}"/>
    <dataValidation allowBlank="1" showInputMessage="1" showErrorMessage="1" promptTitle="ku/jr" prompt="Als de taakuren niet per week zijn in te voeren,kan dat hier per jaar" sqref="K25:K37" xr:uid="{EACE9C84-DFF3-4CA8-A31E-999CA6642E94}"/>
    <dataValidation allowBlank="1" showInputMessage="1" showErrorMessage="1" promptTitle="Kies VZNZ percentage" sqref="X16" xr:uid="{28978AA9-E6DD-4ED7-9913-B7FABC0CA037}"/>
    <dataValidation type="whole" errorStyle="warning" allowBlank="1" showInputMessage="1" showErrorMessage="1" errorTitle="onjuiste waarde" error="Dit moet liggen tussen de 38 en de 44 !!" promptTitle="Lesweken" prompt="Geef het aantal effectieve lesweken aan._x000a_minimaal 32, maximaal 46" sqref="K10" xr:uid="{A226FC7A-ECD2-446E-8587-1BA5F974D821}">
      <formula1>32</formula1>
      <formula2>46</formula2>
    </dataValidation>
    <dataValidation type="whole" errorStyle="warning" allowBlank="1" showInputMessage="1" showErrorMessage="1" errorTitle="onjuiste waarde" error="Dit moet liggen tussen de 30 en de 90 minuten!" promptTitle="lengte lesuur" prompt="Hoeveel minuten duurt elk lesuur?" sqref="K11" xr:uid="{C15557C1-1397-44AB-BBE6-3E2BAE264E9E}">
      <formula1>30</formula1>
      <formula2>90</formula2>
    </dataValidation>
  </dataValidations>
  <hyperlinks>
    <hyperlink ref="J2" r:id="rId1" xr:uid="{1E90BDDD-CB69-4469-ADF4-312DD2A081AC}"/>
  </hyperlinks>
  <pageMargins left="0.7" right="0.7" top="0.75" bottom="0.75" header="0.3" footer="0.3"/>
  <pageSetup paperSize="9" orientation="landscape" horizontalDpi="4294967293" verticalDpi="0" r:id="rId2"/>
  <ignoredErrors>
    <ignoredError sqref="K3:K5 K14:K16" numberStoredAsText="1"/>
    <ignoredError sqref="D5:D6 E23 D24 E22 E25:E37 D7:D8 K25:K37 D22:D23 D10:D12" unlockedFormula="1"/>
    <ignoredError sqref="E24" formula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467" yWindow="807" count="1">
        <x14:dataValidation type="list" allowBlank="1" showInputMessage="1" showErrorMessage="1" promptTitle="maak je keuze" xr:uid="{060903EA-7010-4480-9B45-A840F0740126}">
          <x14:formula1>
            <xm:f>Blad1!$A$2:$A$3</xm:f>
          </x14:formula1>
          <xm:sqref>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62120-360C-4300-A9C1-219B9A312B60}">
  <dimension ref="A1:AI56"/>
  <sheetViews>
    <sheetView zoomScale="90" zoomScaleNormal="90" workbookViewId="0">
      <selection activeCell="K38" sqref="K38"/>
    </sheetView>
  </sheetViews>
  <sheetFormatPr defaultColWidth="9.140625" defaultRowHeight="15" x14ac:dyDescent="0.25"/>
  <cols>
    <col min="1" max="1" width="15.7109375" style="4" customWidth="1"/>
    <col min="2" max="2" width="30.7109375" style="1" customWidth="1"/>
    <col min="3" max="3" width="11.28515625" style="32" customWidth="1"/>
    <col min="4" max="4" width="10.7109375" style="1" customWidth="1"/>
    <col min="5" max="5" width="11.42578125" style="1" customWidth="1"/>
    <col min="6" max="6" width="9" style="1" customWidth="1"/>
    <col min="7" max="7" width="5.85546875" style="1" customWidth="1"/>
    <col min="8" max="8" width="11.85546875" style="1" bestFit="1" customWidth="1"/>
    <col min="9" max="9" width="39.7109375" style="1" bestFit="1" customWidth="1"/>
    <col min="10" max="10" width="17.5703125" style="2" customWidth="1"/>
    <col min="11" max="11" width="15.28515625" style="2" customWidth="1"/>
    <col min="12" max="16384" width="9.140625" style="1"/>
  </cols>
  <sheetData>
    <row r="1" spans="1:35" s="56" customFormat="1" ht="34.5" customHeight="1" thickBot="1" x14ac:dyDescent="0.4">
      <c r="A1" s="1"/>
      <c r="B1" s="58" t="s">
        <v>128</v>
      </c>
      <c r="C1" s="1"/>
      <c r="D1" s="53"/>
      <c r="F1" s="55"/>
      <c r="J1" s="57"/>
      <c r="K1" s="57"/>
      <c r="W1" s="54" t="s">
        <v>71</v>
      </c>
    </row>
    <row r="2" spans="1:35" ht="15.75" thickBot="1" x14ac:dyDescent="0.3">
      <c r="A2" s="1"/>
      <c r="C2" s="1"/>
      <c r="E2" s="5"/>
      <c r="F2" s="5"/>
      <c r="G2" s="5"/>
      <c r="H2" s="77" t="s">
        <v>15</v>
      </c>
      <c r="I2" s="78"/>
      <c r="J2" s="78" t="s">
        <v>19</v>
      </c>
      <c r="K2" s="79" t="s">
        <v>88</v>
      </c>
      <c r="L2" s="3"/>
    </row>
    <row r="3" spans="1:35" s="7" customFormat="1" ht="21.75" customHeight="1" thickBot="1" x14ac:dyDescent="0.4">
      <c r="A3" s="202" t="s">
        <v>12</v>
      </c>
      <c r="B3" s="203"/>
      <c r="C3" s="246" t="str">
        <f>'Mijn Inzet'!C3</f>
        <v>Ronald</v>
      </c>
      <c r="D3" s="247"/>
      <c r="E3" s="248"/>
      <c r="F3" s="6"/>
      <c r="H3" s="8" t="s">
        <v>2</v>
      </c>
      <c r="I3" s="9" t="s">
        <v>49</v>
      </c>
      <c r="J3" s="10" t="s">
        <v>3</v>
      </c>
      <c r="K3" s="11" t="s">
        <v>42</v>
      </c>
      <c r="L3" s="3"/>
    </row>
    <row r="4" spans="1:35" ht="15.75" thickBot="1" x14ac:dyDescent="0.3">
      <c r="A4" s="12" t="s">
        <v>0</v>
      </c>
      <c r="B4" s="13" t="s">
        <v>1</v>
      </c>
      <c r="C4" s="121" t="s">
        <v>35</v>
      </c>
      <c r="D4" s="112" t="s">
        <v>36</v>
      </c>
      <c r="E4" s="15" t="s">
        <v>41</v>
      </c>
      <c r="F4" s="16" t="s">
        <v>74</v>
      </c>
      <c r="H4" s="17" t="s">
        <v>22</v>
      </c>
      <c r="I4" s="18" t="s">
        <v>25</v>
      </c>
      <c r="J4" s="19" t="s">
        <v>31</v>
      </c>
      <c r="K4" s="20" t="s">
        <v>65</v>
      </c>
    </row>
    <row r="5" spans="1:35" s="22" customFormat="1" ht="18" customHeight="1" thickBot="1" x14ac:dyDescent="0.3">
      <c r="A5" s="249" t="s">
        <v>34</v>
      </c>
      <c r="B5" s="139" t="str">
        <f>'Mijn Inzet'!B5</f>
        <v>Bruto WTF</v>
      </c>
      <c r="C5" s="140">
        <f>D5/1659</f>
        <v>1</v>
      </c>
      <c r="D5" s="141">
        <f>E5*$K$10</f>
        <v>1659</v>
      </c>
      <c r="E5" s="142">
        <f>'Mijn Inzet'!E5</f>
        <v>41.475000000000001</v>
      </c>
      <c r="F5" s="21"/>
      <c r="H5" s="17" t="s">
        <v>23</v>
      </c>
      <c r="I5" s="18" t="s">
        <v>24</v>
      </c>
      <c r="J5" s="19" t="s">
        <v>31</v>
      </c>
      <c r="K5" s="20" t="s">
        <v>66</v>
      </c>
      <c r="L5" s="1"/>
    </row>
    <row r="6" spans="1:35" ht="15.75" thickBot="1" x14ac:dyDescent="0.3">
      <c r="A6" s="250"/>
      <c r="B6" s="139" t="str">
        <f>'Mijn Inzet'!B6</f>
        <v>Ouderschapsverlof</v>
      </c>
      <c r="C6" s="145">
        <f>D6/1659</f>
        <v>0</v>
      </c>
      <c r="D6" s="146">
        <f t="shared" ref="D6:D12" si="0">E6*$K$10</f>
        <v>0</v>
      </c>
      <c r="E6" s="147">
        <f>'Mijn Inzet'!E6</f>
        <v>0</v>
      </c>
      <c r="F6" s="23"/>
      <c r="H6" s="24" t="s">
        <v>5</v>
      </c>
      <c r="I6" s="25" t="s">
        <v>16</v>
      </c>
      <c r="J6" s="26" t="s">
        <v>6</v>
      </c>
      <c r="K6" s="51">
        <v>0</v>
      </c>
      <c r="L6" s="22"/>
    </row>
    <row r="7" spans="1:35" ht="15.75" thickBot="1" x14ac:dyDescent="0.3">
      <c r="A7" s="250"/>
      <c r="B7" s="139" t="str">
        <f>'Mijn Inzet'!B7</f>
        <v>Onbetaald verlof</v>
      </c>
      <c r="C7" s="128">
        <f t="shared" ref="C7:C12" si="1">D7/1659</f>
        <v>0</v>
      </c>
      <c r="D7" s="111">
        <f t="shared" si="0"/>
        <v>0</v>
      </c>
      <c r="E7" s="92">
        <f>'Mijn Inzet'!E7</f>
        <v>0</v>
      </c>
      <c r="F7" s="23"/>
      <c r="H7" s="17" t="s">
        <v>4</v>
      </c>
      <c r="I7" s="18" t="s">
        <v>26</v>
      </c>
      <c r="J7" s="19"/>
      <c r="K7" s="20"/>
    </row>
    <row r="8" spans="1:35" ht="15.75" thickBot="1" x14ac:dyDescent="0.3">
      <c r="A8" s="250"/>
      <c r="B8" s="139">
        <f>'Mijn Inzet'!B8</f>
        <v>0</v>
      </c>
      <c r="C8" s="128">
        <f t="shared" si="1"/>
        <v>0</v>
      </c>
      <c r="D8" s="111">
        <f t="shared" si="0"/>
        <v>0</v>
      </c>
      <c r="E8" s="91">
        <f>'Mijn Inzet'!E8</f>
        <v>0</v>
      </c>
      <c r="F8" s="23"/>
      <c r="H8" s="17" t="s">
        <v>32</v>
      </c>
      <c r="I8" s="18" t="s">
        <v>27</v>
      </c>
      <c r="J8" s="19"/>
      <c r="K8" s="20"/>
    </row>
    <row r="9" spans="1:35" ht="15.75" thickBot="1" x14ac:dyDescent="0.3">
      <c r="A9" s="250"/>
      <c r="B9" s="139" t="str">
        <f>'Mijn Inzet'!B9</f>
        <v>Seniorendagen</v>
      </c>
      <c r="C9" s="128">
        <f t="shared" si="1"/>
        <v>0</v>
      </c>
      <c r="D9" s="111">
        <f t="shared" si="0"/>
        <v>0</v>
      </c>
      <c r="E9" s="91">
        <f>'Mijn Inzet'!E9</f>
        <v>0</v>
      </c>
      <c r="F9" s="23"/>
      <c r="H9" s="17" t="s">
        <v>39</v>
      </c>
      <c r="I9" s="18" t="s">
        <v>84</v>
      </c>
      <c r="J9" s="95"/>
      <c r="K9" s="96"/>
      <c r="L9" s="93"/>
    </row>
    <row r="10" spans="1:35" ht="15.75" thickBot="1" x14ac:dyDescent="0.3">
      <c r="A10" s="250"/>
      <c r="B10" s="139" t="str">
        <f>'Mijn Inzet'!B10</f>
        <v>andere soorten verlof</v>
      </c>
      <c r="C10" s="128">
        <f t="shared" si="1"/>
        <v>0</v>
      </c>
      <c r="D10" s="111">
        <f t="shared" si="0"/>
        <v>0</v>
      </c>
      <c r="E10" s="91">
        <f>'Mijn Inzet'!E10</f>
        <v>0</v>
      </c>
      <c r="F10" s="23"/>
      <c r="H10" s="17" t="s">
        <v>81</v>
      </c>
      <c r="I10" s="18" t="s">
        <v>82</v>
      </c>
      <c r="J10" s="95"/>
      <c r="K10" s="131">
        <f>'Mijn Inzet'!K10</f>
        <v>40</v>
      </c>
      <c r="L10" s="97" t="s">
        <v>83</v>
      </c>
    </row>
    <row r="11" spans="1:35" ht="15.75" thickBot="1" x14ac:dyDescent="0.3">
      <c r="A11" s="250"/>
      <c r="B11" s="139">
        <f>'Mijn Inzet'!B11</f>
        <v>0</v>
      </c>
      <c r="C11" s="128">
        <f t="shared" si="1"/>
        <v>0</v>
      </c>
      <c r="D11" s="111">
        <f t="shared" si="0"/>
        <v>0</v>
      </c>
      <c r="E11" s="91">
        <f>'Mijn Inzet'!E11</f>
        <v>0</v>
      </c>
      <c r="F11" s="23"/>
      <c r="H11" s="17" t="s">
        <v>72</v>
      </c>
      <c r="I11" s="18" t="s">
        <v>73</v>
      </c>
      <c r="J11" s="95" t="s">
        <v>80</v>
      </c>
      <c r="K11" s="131">
        <f>'Mijn Inzet'!K11</f>
        <v>50</v>
      </c>
      <c r="L11" s="97" t="s">
        <v>79</v>
      </c>
    </row>
    <row r="12" spans="1:35" ht="15.75" thickBot="1" x14ac:dyDescent="0.3">
      <c r="A12" s="250"/>
      <c r="B12" s="139" t="str">
        <f>'Mijn Inzet'!B12</f>
        <v>Seniorenverlof of BAPO</v>
      </c>
      <c r="C12" s="128">
        <f t="shared" si="1"/>
        <v>0</v>
      </c>
      <c r="D12" s="111">
        <f t="shared" si="0"/>
        <v>0</v>
      </c>
      <c r="E12" s="91">
        <f>'Mijn Inzet'!E12</f>
        <v>0</v>
      </c>
      <c r="F12" s="23"/>
      <c r="H12" s="24" t="s">
        <v>17</v>
      </c>
      <c r="I12" s="28" t="s">
        <v>18</v>
      </c>
      <c r="J12" s="95" t="s">
        <v>28</v>
      </c>
      <c r="K12" s="98">
        <f>'Mijn Inzet'!K12</f>
        <v>0.5</v>
      </c>
      <c r="L12" s="97"/>
      <c r="O12" s="62"/>
      <c r="AI12" s="52">
        <v>0.4</v>
      </c>
    </row>
    <row r="13" spans="1:35" ht="15.75" thickBot="1" x14ac:dyDescent="0.3">
      <c r="A13" s="250"/>
      <c r="B13" s="139" t="str">
        <f>'Mijn Inzet'!B13</f>
        <v>Inwerkactiviteiten</v>
      </c>
      <c r="C13" s="148" t="str">
        <f>'Mijn Inzet'!C13</f>
        <v>Nee</v>
      </c>
      <c r="D13" s="148">
        <f>'Mijn Inzet'!D13</f>
        <v>0</v>
      </c>
      <c r="E13" s="148">
        <f>'Mijn Inzet'!E13</f>
        <v>0</v>
      </c>
      <c r="F13" s="23"/>
      <c r="H13" s="17"/>
      <c r="I13" s="18" t="s">
        <v>47</v>
      </c>
      <c r="J13" s="19" t="s">
        <v>48</v>
      </c>
      <c r="K13" s="20" t="s">
        <v>50</v>
      </c>
      <c r="AI13" s="52">
        <v>0.45</v>
      </c>
    </row>
    <row r="14" spans="1:35" ht="15.75" thickBot="1" x14ac:dyDescent="0.3">
      <c r="A14" s="251"/>
      <c r="B14" s="143" t="s">
        <v>69</v>
      </c>
      <c r="C14" s="144">
        <f>'Mijn Inzet'!C14</f>
        <v>1</v>
      </c>
      <c r="D14" s="144">
        <f>'Mijn Inzet'!D14</f>
        <v>1659</v>
      </c>
      <c r="E14" s="144">
        <f>'Mijn Inzet'!E14</f>
        <v>41.475000000000001</v>
      </c>
      <c r="F14" s="23"/>
      <c r="H14" s="29"/>
      <c r="I14" s="28" t="s">
        <v>20</v>
      </c>
      <c r="J14" s="19" t="s">
        <v>29</v>
      </c>
      <c r="K14" s="20" t="s">
        <v>43</v>
      </c>
      <c r="AI14" s="52">
        <v>0.5</v>
      </c>
    </row>
    <row r="15" spans="1:35" x14ac:dyDescent="0.25">
      <c r="A15" s="31"/>
      <c r="B15" s="252" t="s">
        <v>67</v>
      </c>
      <c r="C15" s="253"/>
      <c r="D15" s="63">
        <f>'Mijn Inzet'!D15</f>
        <v>256</v>
      </c>
      <c r="E15" s="63">
        <f>'Mijn Inzet'!E15</f>
        <v>6.4</v>
      </c>
      <c r="H15" s="24"/>
      <c r="I15" s="30" t="s">
        <v>45</v>
      </c>
      <c r="J15" s="26"/>
      <c r="K15" s="27" t="s">
        <v>46</v>
      </c>
      <c r="AI15" s="52">
        <v>0.55000000000000004</v>
      </c>
    </row>
    <row r="16" spans="1:35" ht="19.5" thickBot="1" x14ac:dyDescent="0.35">
      <c r="A16" s="31"/>
      <c r="B16" s="254" t="s">
        <v>68</v>
      </c>
      <c r="C16" s="255"/>
      <c r="D16" s="65">
        <f>'Mijn Inzet'!D16</f>
        <v>1403</v>
      </c>
      <c r="E16" s="65">
        <f>'Mijn Inzet'!E16</f>
        <v>35.075000000000003</v>
      </c>
      <c r="H16" s="33"/>
      <c r="I16" s="34" t="s">
        <v>21</v>
      </c>
      <c r="J16" s="19" t="s">
        <v>30</v>
      </c>
      <c r="K16" s="20" t="s">
        <v>44</v>
      </c>
      <c r="AI16" s="52">
        <v>0.6</v>
      </c>
    </row>
    <row r="17" spans="1:35" ht="15.75" thickBot="1" x14ac:dyDescent="0.3">
      <c r="A17" s="31"/>
      <c r="B17" s="93"/>
      <c r="C17" s="94"/>
      <c r="D17" s="93"/>
      <c r="E17" s="93"/>
      <c r="H17" s="35"/>
      <c r="I17" s="36" t="s">
        <v>63</v>
      </c>
      <c r="J17" s="37" t="s">
        <v>70</v>
      </c>
      <c r="K17" s="38" t="s">
        <v>62</v>
      </c>
      <c r="AI17" s="52">
        <v>0.65</v>
      </c>
    </row>
    <row r="18" spans="1:35" ht="15.75" thickBot="1" x14ac:dyDescent="0.3">
      <c r="A18" s="31"/>
      <c r="AI18" s="52">
        <v>0.7</v>
      </c>
    </row>
    <row r="19" spans="1:35" s="39" customFormat="1" ht="25.5" customHeight="1" thickBot="1" x14ac:dyDescent="0.35">
      <c r="A19" s="207" t="s">
        <v>37</v>
      </c>
      <c r="B19" s="208"/>
      <c r="C19" s="208"/>
      <c r="D19" s="208"/>
      <c r="E19" s="238"/>
      <c r="H19" s="207" t="s">
        <v>38</v>
      </c>
      <c r="I19" s="208"/>
      <c r="J19" s="208"/>
      <c r="K19" s="209"/>
    </row>
    <row r="20" spans="1:35" s="41" customFormat="1" ht="21.75" customHeight="1" x14ac:dyDescent="0.3">
      <c r="A20" s="228"/>
      <c r="B20" s="40" t="s">
        <v>52</v>
      </c>
      <c r="C20" s="69"/>
      <c r="D20" s="114"/>
      <c r="E20" s="116">
        <f>'Mijn Inzet'!E20</f>
        <v>1200</v>
      </c>
      <c r="H20" s="228"/>
      <c r="I20" s="40" t="s">
        <v>53</v>
      </c>
      <c r="J20" s="67"/>
      <c r="K20" s="68">
        <f>'Mijn Inzet'!K20</f>
        <v>459</v>
      </c>
    </row>
    <row r="21" spans="1:35" ht="15.75" customHeight="1" thickBot="1" x14ac:dyDescent="0.3">
      <c r="A21" s="229"/>
      <c r="B21" s="42"/>
      <c r="C21" s="42" t="s">
        <v>40</v>
      </c>
      <c r="D21" s="115" t="s">
        <v>41</v>
      </c>
      <c r="E21" s="117" t="s">
        <v>36</v>
      </c>
      <c r="H21" s="229"/>
      <c r="I21" s="42"/>
      <c r="J21" s="42" t="s">
        <v>41</v>
      </c>
      <c r="K21" s="44" t="s">
        <v>36</v>
      </c>
    </row>
    <row r="22" spans="1:35" ht="15" customHeight="1" thickBot="1" x14ac:dyDescent="0.3">
      <c r="A22" s="239" t="s">
        <v>7</v>
      </c>
      <c r="B22" s="99" t="str">
        <f>'Mijn Inzet'!B22</f>
        <v>lessen op school (opgeteld)</v>
      </c>
      <c r="C22" s="100">
        <f>D22*60/$K$11</f>
        <v>0</v>
      </c>
      <c r="D22" s="105">
        <f>E22/$K$10</f>
        <v>0</v>
      </c>
      <c r="E22" s="118">
        <f>'Mijn Inzet'!E22</f>
        <v>0</v>
      </c>
      <c r="F22" s="97"/>
      <c r="H22" s="241" t="s">
        <v>9</v>
      </c>
      <c r="I22" s="104" t="str">
        <f>'Mijn Inzet'!I23</f>
        <v>Scholing en Professionalisering</v>
      </c>
      <c r="J22" s="105">
        <f>K22/$K$10</f>
        <v>1.4750000000000001</v>
      </c>
      <c r="K22" s="105">
        <f>'Mijn Inzet'!K23</f>
        <v>59</v>
      </c>
      <c r="L22" s="93"/>
    </row>
    <row r="23" spans="1:35" ht="15" customHeight="1" thickBot="1" x14ac:dyDescent="0.3">
      <c r="A23" s="240"/>
      <c r="B23" s="99" t="str">
        <f>'Mijn Inzet'!B23</f>
        <v>lessen OnLine (opgeteld)</v>
      </c>
      <c r="C23" s="101">
        <f t="shared" ref="C23:C39" si="2">D23*60/$K$11</f>
        <v>0</v>
      </c>
      <c r="D23" s="106">
        <f t="shared" ref="D23:D39" si="3">E23/$K$10</f>
        <v>0</v>
      </c>
      <c r="E23" s="119">
        <f>'Mijn Inzet'!E23</f>
        <v>0</v>
      </c>
      <c r="F23" s="97"/>
      <c r="H23" s="242"/>
      <c r="I23" s="104" t="str">
        <f>'Mijn Inzet'!I22</f>
        <v>Persoonlijk budget</v>
      </c>
      <c r="J23" s="106">
        <f t="shared" ref="J23:J39" si="4">K23/$K$10</f>
        <v>1.25</v>
      </c>
      <c r="K23" s="106">
        <f>'Mijn Inzet'!K22</f>
        <v>50</v>
      </c>
      <c r="L23" s="93"/>
    </row>
    <row r="24" spans="1:35" ht="15.75" thickBot="1" x14ac:dyDescent="0.3">
      <c r="A24" s="243" t="s">
        <v>8</v>
      </c>
      <c r="B24" s="99" t="str">
        <f>'Mijn Inzet'!B24</f>
        <v>VZNZ</v>
      </c>
      <c r="C24" s="101">
        <f t="shared" si="2"/>
        <v>0</v>
      </c>
      <c r="D24" s="106">
        <f t="shared" si="3"/>
        <v>0</v>
      </c>
      <c r="E24" s="119">
        <f>'Mijn Inzet'!E24</f>
        <v>0</v>
      </c>
      <c r="F24" s="97"/>
      <c r="H24" s="242"/>
      <c r="I24" s="104" t="str">
        <f>'Mijn Inzet'!I24</f>
        <v>Team-scholing</v>
      </c>
      <c r="J24" s="106">
        <f t="shared" si="4"/>
        <v>2.6749999999999998</v>
      </c>
      <c r="K24" s="106">
        <f>'Mijn Inzet'!K24</f>
        <v>107</v>
      </c>
      <c r="L24" s="93"/>
    </row>
    <row r="25" spans="1:35" ht="15.75" thickBot="1" x14ac:dyDescent="0.3">
      <c r="A25" s="244"/>
      <c r="B25" s="99" t="str">
        <f>'Mijn Inzet'!B25</f>
        <v>BPV-begeleiding</v>
      </c>
      <c r="C25" s="101">
        <f t="shared" si="2"/>
        <v>0</v>
      </c>
      <c r="D25" s="106">
        <f t="shared" si="3"/>
        <v>0</v>
      </c>
      <c r="E25" s="119">
        <f>'Mijn Inzet'!E25</f>
        <v>0</v>
      </c>
      <c r="F25" s="97"/>
      <c r="H25" s="242"/>
      <c r="I25" s="104" t="str">
        <f>'Mijn Inzet'!I25</f>
        <v>Teamvergadering</v>
      </c>
      <c r="J25" s="102">
        <f t="shared" si="4"/>
        <v>1</v>
      </c>
      <c r="K25" s="102">
        <f>'Mijn Inzet'!K25</f>
        <v>40</v>
      </c>
      <c r="L25" s="93"/>
    </row>
    <row r="26" spans="1:35" ht="15.75" thickBot="1" x14ac:dyDescent="0.3">
      <c r="A26" s="244"/>
      <c r="B26" s="99" t="str">
        <f>'Mijn Inzet'!B26</f>
        <v>SLB individueel</v>
      </c>
      <c r="C26" s="101">
        <f t="shared" si="2"/>
        <v>0</v>
      </c>
      <c r="D26" s="106">
        <f t="shared" si="3"/>
        <v>0</v>
      </c>
      <c r="E26" s="119">
        <f>'Mijn Inzet'!E26</f>
        <v>0</v>
      </c>
      <c r="F26" s="97"/>
      <c r="H26" s="242"/>
      <c r="I26" s="104" t="str">
        <f>'Mijn Inzet'!I26</f>
        <v>Open dagen</v>
      </c>
      <c r="J26" s="102">
        <f t="shared" si="4"/>
        <v>0</v>
      </c>
      <c r="K26" s="102">
        <f>'Mijn Inzet'!K26</f>
        <v>0</v>
      </c>
      <c r="L26" s="93"/>
    </row>
    <row r="27" spans="1:35" ht="15.75" thickBot="1" x14ac:dyDescent="0.3">
      <c r="A27" s="244"/>
      <c r="B27" s="99">
        <f>'Mijn Inzet'!B27</f>
        <v>0</v>
      </c>
      <c r="C27" s="101">
        <f t="shared" si="2"/>
        <v>0</v>
      </c>
      <c r="D27" s="106">
        <f t="shared" si="3"/>
        <v>0</v>
      </c>
      <c r="E27" s="119">
        <f>'Mijn Inzet'!E27</f>
        <v>0</v>
      </c>
      <c r="F27" s="97"/>
      <c r="H27" s="242"/>
      <c r="I27" s="104" t="str">
        <f>'Mijn Inzet'!I27</f>
        <v>BPV-coördinatie</v>
      </c>
      <c r="J27" s="102">
        <f t="shared" si="4"/>
        <v>0</v>
      </c>
      <c r="K27" s="102">
        <f>'Mijn Inzet'!K27</f>
        <v>0</v>
      </c>
      <c r="L27" s="93"/>
    </row>
    <row r="28" spans="1:35" ht="15.75" thickBot="1" x14ac:dyDescent="0.3">
      <c r="A28" s="244"/>
      <c r="B28" s="99">
        <f>'Mijn Inzet'!B28</f>
        <v>0</v>
      </c>
      <c r="C28" s="101">
        <f t="shared" si="2"/>
        <v>0</v>
      </c>
      <c r="D28" s="106">
        <f t="shared" si="3"/>
        <v>0</v>
      </c>
      <c r="E28" s="119">
        <f>'Mijn Inzet'!E28</f>
        <v>0</v>
      </c>
      <c r="F28" s="97"/>
      <c r="H28" s="242"/>
      <c r="I28" s="104">
        <f>'Mijn Inzet'!I28</f>
        <v>0</v>
      </c>
      <c r="J28" s="102">
        <f t="shared" si="4"/>
        <v>0</v>
      </c>
      <c r="K28" s="102">
        <f>'Mijn Inzet'!K28</f>
        <v>0</v>
      </c>
      <c r="L28" s="93"/>
    </row>
    <row r="29" spans="1:35" ht="15.75" thickBot="1" x14ac:dyDescent="0.3">
      <c r="A29" s="244"/>
      <c r="B29" s="99">
        <f>'Mijn Inzet'!B29</f>
        <v>0</v>
      </c>
      <c r="C29" s="101">
        <f t="shared" si="2"/>
        <v>0</v>
      </c>
      <c r="D29" s="106">
        <f t="shared" si="3"/>
        <v>0</v>
      </c>
      <c r="E29" s="119">
        <f>'Mijn Inzet'!E29</f>
        <v>0</v>
      </c>
      <c r="F29" s="97"/>
      <c r="H29" s="242"/>
      <c r="I29" s="104">
        <f>'Mijn Inzet'!I29</f>
        <v>0</v>
      </c>
      <c r="J29" s="102">
        <f t="shared" si="4"/>
        <v>0</v>
      </c>
      <c r="K29" s="102">
        <f>'Mijn Inzet'!K29</f>
        <v>0</v>
      </c>
      <c r="L29" s="93"/>
    </row>
    <row r="30" spans="1:35" ht="15.75" thickBot="1" x14ac:dyDescent="0.3">
      <c r="A30" s="244"/>
      <c r="B30" s="99">
        <f>'Mijn Inzet'!B30</f>
        <v>0</v>
      </c>
      <c r="C30" s="101">
        <f t="shared" si="2"/>
        <v>0</v>
      </c>
      <c r="D30" s="106">
        <f t="shared" si="3"/>
        <v>0</v>
      </c>
      <c r="E30" s="119">
        <f>'Mijn Inzet'!E30</f>
        <v>0</v>
      </c>
      <c r="F30" s="97"/>
      <c r="H30" s="242"/>
      <c r="I30" s="104">
        <f>'Mijn Inzet'!I30</f>
        <v>0</v>
      </c>
      <c r="J30" s="102">
        <f t="shared" si="4"/>
        <v>0</v>
      </c>
      <c r="K30" s="102">
        <f>'Mijn Inzet'!K30</f>
        <v>0</v>
      </c>
      <c r="L30" s="93"/>
    </row>
    <row r="31" spans="1:35" ht="15.75" thickBot="1" x14ac:dyDescent="0.3">
      <c r="A31" s="244"/>
      <c r="B31" s="99">
        <f>'Mijn Inzet'!B31</f>
        <v>0</v>
      </c>
      <c r="C31" s="101">
        <f t="shared" si="2"/>
        <v>0</v>
      </c>
      <c r="D31" s="106">
        <f t="shared" si="3"/>
        <v>0</v>
      </c>
      <c r="E31" s="119">
        <f>'Mijn Inzet'!E31</f>
        <v>0</v>
      </c>
      <c r="F31" s="97"/>
      <c r="H31" s="242"/>
      <c r="I31" s="104">
        <f>'Mijn Inzet'!I31</f>
        <v>0</v>
      </c>
      <c r="J31" s="102">
        <f t="shared" si="4"/>
        <v>0</v>
      </c>
      <c r="K31" s="102">
        <f>'Mijn Inzet'!K31</f>
        <v>0</v>
      </c>
      <c r="L31" s="93"/>
    </row>
    <row r="32" spans="1:35" ht="15.75" thickBot="1" x14ac:dyDescent="0.3">
      <c r="A32" s="244"/>
      <c r="B32" s="99">
        <f>'Mijn Inzet'!B32</f>
        <v>0</v>
      </c>
      <c r="C32" s="101">
        <f t="shared" si="2"/>
        <v>0</v>
      </c>
      <c r="D32" s="106">
        <f t="shared" si="3"/>
        <v>0</v>
      </c>
      <c r="E32" s="119">
        <f>'Mijn Inzet'!E32</f>
        <v>0</v>
      </c>
      <c r="F32" s="97"/>
      <c r="H32" s="242"/>
      <c r="I32" s="104">
        <f>'Mijn Inzet'!I32</f>
        <v>0</v>
      </c>
      <c r="J32" s="102">
        <f t="shared" si="4"/>
        <v>0</v>
      </c>
      <c r="K32" s="102">
        <f>'Mijn Inzet'!K32</f>
        <v>0</v>
      </c>
      <c r="L32" s="93"/>
    </row>
    <row r="33" spans="1:12" ht="15.75" thickBot="1" x14ac:dyDescent="0.3">
      <c r="A33" s="244"/>
      <c r="B33" s="99">
        <f>'Mijn Inzet'!B33</f>
        <v>0</v>
      </c>
      <c r="C33" s="101">
        <f t="shared" si="2"/>
        <v>0</v>
      </c>
      <c r="D33" s="106">
        <f t="shared" si="3"/>
        <v>0</v>
      </c>
      <c r="E33" s="119">
        <f>'Mijn Inzet'!E33</f>
        <v>0</v>
      </c>
      <c r="F33" s="97"/>
      <c r="H33" s="242"/>
      <c r="I33" s="104">
        <f>'Mijn Inzet'!I33</f>
        <v>0</v>
      </c>
      <c r="J33" s="102">
        <f t="shared" si="4"/>
        <v>0</v>
      </c>
      <c r="K33" s="102">
        <f>'Mijn Inzet'!K33</f>
        <v>0</v>
      </c>
      <c r="L33" s="93"/>
    </row>
    <row r="34" spans="1:12" ht="15.75" thickBot="1" x14ac:dyDescent="0.3">
      <c r="A34" s="244"/>
      <c r="B34" s="99">
        <f>'Mijn Inzet'!B34</f>
        <v>0</v>
      </c>
      <c r="C34" s="101">
        <f t="shared" si="2"/>
        <v>0</v>
      </c>
      <c r="D34" s="106">
        <f t="shared" si="3"/>
        <v>0</v>
      </c>
      <c r="E34" s="119">
        <f>'Mijn Inzet'!E34</f>
        <v>0</v>
      </c>
      <c r="F34" s="97"/>
      <c r="H34" s="242"/>
      <c r="I34" s="104">
        <f>'Mijn Inzet'!I34</f>
        <v>0</v>
      </c>
      <c r="J34" s="102">
        <f t="shared" si="4"/>
        <v>0</v>
      </c>
      <c r="K34" s="102">
        <f>'Mijn Inzet'!K34</f>
        <v>0</v>
      </c>
      <c r="L34" s="93"/>
    </row>
    <row r="35" spans="1:12" ht="15.75" thickBot="1" x14ac:dyDescent="0.3">
      <c r="A35" s="244"/>
      <c r="B35" s="99">
        <f>'Mijn Inzet'!B35</f>
        <v>0</v>
      </c>
      <c r="C35" s="101">
        <f t="shared" si="2"/>
        <v>0</v>
      </c>
      <c r="D35" s="106">
        <f t="shared" si="3"/>
        <v>0</v>
      </c>
      <c r="E35" s="119">
        <f>'Mijn Inzet'!E35</f>
        <v>0</v>
      </c>
      <c r="F35" s="97"/>
      <c r="H35" s="242"/>
      <c r="I35" s="104">
        <f>'Mijn Inzet'!I35</f>
        <v>0</v>
      </c>
      <c r="J35" s="102">
        <f t="shared" si="4"/>
        <v>0</v>
      </c>
      <c r="K35" s="102">
        <f>'Mijn Inzet'!K35</f>
        <v>0</v>
      </c>
      <c r="L35" s="93"/>
    </row>
    <row r="36" spans="1:12" ht="15.75" thickBot="1" x14ac:dyDescent="0.3">
      <c r="A36" s="244"/>
      <c r="B36" s="99" t="str">
        <f>'Mijn Inzet'!B36</f>
        <v>Reistijd voor BPV-bezoeken</v>
      </c>
      <c r="C36" s="101">
        <f t="shared" si="2"/>
        <v>0</v>
      </c>
      <c r="D36" s="106">
        <f t="shared" si="3"/>
        <v>0</v>
      </c>
      <c r="E36" s="119">
        <f>'Mijn Inzet'!E36</f>
        <v>0</v>
      </c>
      <c r="F36" s="97"/>
      <c r="H36" s="242"/>
      <c r="I36" s="104">
        <f>'Mijn Inzet'!I36</f>
        <v>0</v>
      </c>
      <c r="J36" s="102">
        <f t="shared" si="4"/>
        <v>0</v>
      </c>
      <c r="K36" s="102">
        <f>'Mijn Inzet'!K36</f>
        <v>0</v>
      </c>
      <c r="L36" s="93"/>
    </row>
    <row r="37" spans="1:12" ht="15" customHeight="1" thickBot="1" x14ac:dyDescent="0.3">
      <c r="A37" s="245"/>
      <c r="B37" s="99" t="str">
        <f>'Mijn Inzet'!B37</f>
        <v>Reistijd naar externe les-locaties</v>
      </c>
      <c r="C37" s="103">
        <f t="shared" si="2"/>
        <v>0</v>
      </c>
      <c r="D37" s="129">
        <f t="shared" si="3"/>
        <v>0</v>
      </c>
      <c r="E37" s="120">
        <f>'Mijn Inzet'!E37</f>
        <v>0</v>
      </c>
      <c r="F37" s="97"/>
      <c r="H37" s="242"/>
      <c r="I37" s="104">
        <f>'Mijn Inzet'!I37</f>
        <v>0</v>
      </c>
      <c r="J37" s="109">
        <f t="shared" si="4"/>
        <v>0</v>
      </c>
      <c r="K37" s="109">
        <f>'Mijn Inzet'!K37</f>
        <v>0</v>
      </c>
      <c r="L37" s="93"/>
    </row>
    <row r="38" spans="1:12" ht="15" customHeight="1" thickBot="1" x14ac:dyDescent="0.3">
      <c r="A38" s="230" t="s">
        <v>54</v>
      </c>
      <c r="B38" s="231"/>
      <c r="C38" s="108">
        <f t="shared" si="2"/>
        <v>0</v>
      </c>
      <c r="D38" s="130">
        <f t="shared" si="3"/>
        <v>0</v>
      </c>
      <c r="E38" s="113">
        <f>'Mijn Inzet'!E38</f>
        <v>0</v>
      </c>
      <c r="F38" s="97"/>
      <c r="H38" s="232" t="s">
        <v>55</v>
      </c>
      <c r="I38" s="233"/>
      <c r="J38" s="110">
        <f t="shared" si="4"/>
        <v>6.4</v>
      </c>
      <c r="K38" s="110">
        <f>'Mijn Inzet'!K38</f>
        <v>256</v>
      </c>
      <c r="L38" s="93"/>
    </row>
    <row r="39" spans="1:12" ht="19.5" thickBot="1" x14ac:dyDescent="0.35">
      <c r="A39" s="234" t="s">
        <v>57</v>
      </c>
      <c r="B39" s="235"/>
      <c r="C39" s="133">
        <f t="shared" si="2"/>
        <v>36</v>
      </c>
      <c r="D39" s="65">
        <f t="shared" si="3"/>
        <v>30</v>
      </c>
      <c r="E39" s="65">
        <f>'Mijn Inzet'!E39</f>
        <v>1200</v>
      </c>
      <c r="F39" s="97"/>
      <c r="H39" s="236" t="s">
        <v>56</v>
      </c>
      <c r="I39" s="237"/>
      <c r="J39" s="76">
        <f t="shared" si="4"/>
        <v>5.0750000000000002</v>
      </c>
      <c r="K39" s="76">
        <f>'Mijn Inzet'!K39</f>
        <v>203</v>
      </c>
      <c r="L39" s="93"/>
    </row>
    <row r="40" spans="1:12" x14ac:dyDescent="0.25">
      <c r="C40" s="1"/>
      <c r="H40" s="93"/>
      <c r="I40" s="93"/>
      <c r="J40" s="107"/>
      <c r="K40" s="107"/>
      <c r="L40" s="93"/>
    </row>
    <row r="41" spans="1:12" x14ac:dyDescent="0.25">
      <c r="C41" s="1"/>
    </row>
    <row r="42" spans="1:12" x14ac:dyDescent="0.25">
      <c r="C42" s="1"/>
    </row>
    <row r="43" spans="1:12" x14ac:dyDescent="0.25">
      <c r="C43" s="1"/>
    </row>
    <row r="44" spans="1:12" x14ac:dyDescent="0.25">
      <c r="A44" s="1"/>
      <c r="C44" s="1"/>
    </row>
    <row r="45" spans="1:12" x14ac:dyDescent="0.25">
      <c r="A45" s="1"/>
      <c r="C45" s="1"/>
    </row>
    <row r="46" spans="1:12" x14ac:dyDescent="0.25">
      <c r="A46" s="1"/>
      <c r="C46" s="1"/>
    </row>
    <row r="47" spans="1:12" x14ac:dyDescent="0.25">
      <c r="A47" s="1"/>
    </row>
    <row r="48" spans="1:12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</sheetData>
  <sheetProtection algorithmName="SHA-512" hashValue="onGuaMOzhwepEYbhOfVID5NB7QBI5kdjdnFIH4NTk0mneLhaMrmuxswvcqrUhW61WI9txHFb4403Nt1h9J3c1A==" saltValue="3I/Xpuub0XNBqxmpC0uHyQ==" spinCount="100000" sheet="1" objects="1" scenarios="1"/>
  <mergeCells count="16">
    <mergeCell ref="A3:B3"/>
    <mergeCell ref="C3:E3"/>
    <mergeCell ref="A5:A14"/>
    <mergeCell ref="B15:C15"/>
    <mergeCell ref="B16:C16"/>
    <mergeCell ref="A38:B38"/>
    <mergeCell ref="H38:I38"/>
    <mergeCell ref="A39:B39"/>
    <mergeCell ref="H39:I39"/>
    <mergeCell ref="A19:E19"/>
    <mergeCell ref="H19:K19"/>
    <mergeCell ref="A20:A21"/>
    <mergeCell ref="H20:H21"/>
    <mergeCell ref="A22:A23"/>
    <mergeCell ref="H22:H37"/>
    <mergeCell ref="A24:A37"/>
  </mergeCells>
  <conditionalFormatting sqref="K39">
    <cfRule type="cellIs" dxfId="4" priority="5" operator="lessThan">
      <formula>0</formula>
    </cfRule>
  </conditionalFormatting>
  <conditionalFormatting sqref="D16:E16">
    <cfRule type="cellIs" dxfId="3" priority="3" operator="lessThan">
      <formula>0</formula>
    </cfRule>
  </conditionalFormatting>
  <conditionalFormatting sqref="E39">
    <cfRule type="cellIs" dxfId="2" priority="6" operator="lessThan">
      <formula>0</formula>
    </cfRule>
  </conditionalFormatting>
  <conditionalFormatting sqref="J39">
    <cfRule type="cellIs" dxfId="1" priority="2" operator="lessThan">
      <formula>0</formula>
    </cfRule>
  </conditionalFormatting>
  <conditionalFormatting sqref="C39:D39">
    <cfRule type="cellIs" dxfId="0" priority="1" operator="lessThan">
      <formula>0</formula>
    </cfRule>
  </conditionalFormatting>
  <dataValidations count="2">
    <dataValidation type="whole" errorStyle="warning" allowBlank="1" showInputMessage="1" showErrorMessage="1" errorTitle="onjuiste waarde" error="Dit moet liggen tussen de 38 en de 44 !!" promptTitle="Lesweken" prompt="Geef het aantal effectieve lesweken aan._x000a_minimaal 37, maximaal 44" sqref="K10:K12" xr:uid="{4560E7EF-DBB8-411D-8F6D-F7F4D676E5F3}">
      <formula1>37</formula1>
      <formula2>44</formula2>
    </dataValidation>
    <dataValidation allowBlank="1" showInputMessage="1" showErrorMessage="1" promptTitle="Kies VZNZ percentage" sqref="V16" xr:uid="{60E82C9A-4B69-4D2A-98C7-9235414B6E77}"/>
  </dataValidations>
  <hyperlinks>
    <hyperlink ref="W1" r:id="rId1" xr:uid="{D650A6AA-4199-47C0-BB4A-C1661FA1A458}"/>
    <hyperlink ref="J2" r:id="rId2" xr:uid="{8982B8D1-EBCC-438F-8E75-58731EEE515B}"/>
  </hyperlinks>
  <pageMargins left="0.7" right="0.7" top="0.75" bottom="0.75" header="0.3" footer="0.3"/>
  <ignoredErrors>
    <ignoredError sqref="K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492A-83BD-430F-A3B7-A63BD83F5080}">
  <dimension ref="A2:B5"/>
  <sheetViews>
    <sheetView showGridLines="0" workbookViewId="0">
      <selection activeCell="C5" sqref="C5"/>
    </sheetView>
  </sheetViews>
  <sheetFormatPr defaultRowHeight="15" x14ac:dyDescent="0.25"/>
  <sheetData>
    <row r="2" spans="1:2" x14ac:dyDescent="0.25">
      <c r="A2" s="61" t="s">
        <v>90</v>
      </c>
    </row>
    <row r="4" spans="1:2" x14ac:dyDescent="0.25">
      <c r="A4" s="61" t="s">
        <v>115</v>
      </c>
    </row>
    <row r="5" spans="1:2" x14ac:dyDescent="0.25">
      <c r="B5" t="s">
        <v>91</v>
      </c>
    </row>
  </sheetData>
  <sheetProtection algorithmName="SHA-512" hashValue="pmqAeIxJYDWfUwwm8YphZ0RC98AwUKYHDCw0yr7/HXoDAhmB1yw0BP3UNla0iKT9GzITCpwWzXK9pPu7D0nd1w==" saltValue="hFvsCmoAJ2XGTren1ipLKQ==" spinCount="100000" sheet="1" objects="1" scenarios="1"/>
  <hyperlinks>
    <hyperlink ref="A4" r:id="rId1" display="Uitspraak over reistijd voor BPV" xr:uid="{0874558C-16F3-42AA-AB5E-9F9A86E9F02F}"/>
    <hyperlink ref="A2" r:id="rId2" xr:uid="{13268532-1650-4745-A01C-F1B3D28A95EE}"/>
  </hyperlinks>
  <pageMargins left="0.7" right="0.7" top="0.75" bottom="0.75" header="0.3" footer="0.3"/>
  <pageSetup paperSize="9" orientation="portrait" horizontalDpi="4294967293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E4C2-85E8-4096-AFD8-5144C9B61DA9}">
  <dimension ref="A1:AI155"/>
  <sheetViews>
    <sheetView showGridLines="0" workbookViewId="0">
      <selection activeCell="O29" sqref="O29"/>
    </sheetView>
  </sheetViews>
  <sheetFormatPr defaultRowHeight="15" x14ac:dyDescent="0.25"/>
  <sheetData>
    <row r="1" spans="1:35" x14ac:dyDescent="0.25">
      <c r="A1" s="88" t="s">
        <v>129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5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5" x14ac:dyDescent="0.25">
      <c r="A3" s="89" t="s">
        <v>98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5" x14ac:dyDescent="0.25">
      <c r="A4" s="88" t="s">
        <v>99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5" x14ac:dyDescent="0.25">
      <c r="A5" s="88" t="s">
        <v>100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5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5" x14ac:dyDescent="0.25">
      <c r="A7" s="88" t="s">
        <v>101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5" x14ac:dyDescent="0.25">
      <c r="A8" s="88" t="s">
        <v>102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x14ac:dyDescent="0.25">
      <c r="A9" s="90" t="s">
        <v>103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</row>
    <row r="10" spans="1:35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</row>
    <row r="11" spans="1:35" x14ac:dyDescent="0.25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1:35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</row>
    <row r="13" spans="1:35" x14ac:dyDescent="0.25">
      <c r="A13" s="88" t="s">
        <v>106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</row>
    <row r="14" spans="1:35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</row>
    <row r="15" spans="1:35" x14ac:dyDescent="0.25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</row>
    <row r="16" spans="1:35" x14ac:dyDescent="0.25">
      <c r="A16" s="122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</row>
    <row r="17" spans="1:35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</row>
    <row r="18" spans="1:35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</row>
    <row r="19" spans="1:35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</row>
    <row r="20" spans="1:35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</row>
    <row r="21" spans="1:35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</row>
    <row r="22" spans="1:35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</row>
    <row r="23" spans="1:35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</row>
    <row r="24" spans="1:35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</row>
    <row r="25" spans="1:35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</row>
    <row r="26" spans="1:35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</row>
    <row r="27" spans="1:35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</row>
    <row r="28" spans="1:35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</row>
    <row r="29" spans="1:35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</row>
    <row r="30" spans="1:35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</row>
    <row r="31" spans="1:35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</row>
    <row r="32" spans="1:35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</row>
    <row r="33" spans="1:35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</row>
    <row r="34" spans="1:35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</row>
    <row r="35" spans="1:35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</row>
    <row r="36" spans="1:35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</row>
    <row r="37" spans="1:35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</row>
    <row r="38" spans="1:35" x14ac:dyDescent="0.25">
      <c r="A38" s="88" t="s">
        <v>110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</row>
    <row r="39" spans="1:35" x14ac:dyDescent="0.25">
      <c r="A39" s="122" t="s">
        <v>109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5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</row>
    <row r="41" spans="1:35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</row>
    <row r="42" spans="1:35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</row>
    <row r="43" spans="1:35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</row>
    <row r="44" spans="1:35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</row>
    <row r="45" spans="1:35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</row>
    <row r="46" spans="1:35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</row>
    <row r="47" spans="1:35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</row>
    <row r="48" spans="1:35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</row>
    <row r="49" spans="1:35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</row>
    <row r="50" spans="1:35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</row>
    <row r="51" spans="1:35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</row>
    <row r="52" spans="1:35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</row>
    <row r="53" spans="1:35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</row>
    <row r="54" spans="1:35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35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</row>
    <row r="56" spans="1:35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</row>
    <row r="57" spans="1:35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</row>
    <row r="59" spans="1:35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</row>
    <row r="60" spans="1:35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</row>
    <row r="61" spans="1:35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</row>
    <row r="62" spans="1:35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</row>
    <row r="63" spans="1:35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</row>
    <row r="64" spans="1:35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</row>
    <row r="65" spans="1:35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</row>
    <row r="66" spans="1:35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</row>
    <row r="67" spans="1:35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</row>
    <row r="68" spans="1:35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</row>
    <row r="69" spans="1:35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</row>
    <row r="70" spans="1:35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</row>
    <row r="71" spans="1:35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</row>
    <row r="72" spans="1:35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</row>
    <row r="73" spans="1:35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</row>
    <row r="74" spans="1:35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</row>
    <row r="75" spans="1:35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</row>
    <row r="76" spans="1:35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</row>
    <row r="77" spans="1:35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</row>
    <row r="79" spans="1:3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</row>
    <row r="80" spans="1:35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</row>
    <row r="81" spans="1:3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</row>
    <row r="82" spans="1:3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</row>
    <row r="83" spans="1:35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</row>
    <row r="84" spans="1:35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</row>
    <row r="85" spans="1:35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</row>
    <row r="86" spans="1:35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</row>
    <row r="87" spans="1:35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</row>
    <row r="88" spans="1:3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</row>
    <row r="89" spans="1:35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</row>
    <row r="90" spans="1:35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</row>
    <row r="91" spans="1:35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</row>
    <row r="92" spans="1:35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</row>
    <row r="93" spans="1:35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</row>
    <row r="94" spans="1:35" x14ac:dyDescent="0.2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</row>
    <row r="95" spans="1:35" x14ac:dyDescent="0.2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</row>
    <row r="96" spans="1:35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</row>
    <row r="97" spans="1:35" x14ac:dyDescent="0.2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</row>
    <row r="98" spans="1:35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</row>
    <row r="99" spans="1:35" x14ac:dyDescent="0.2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</row>
    <row r="100" spans="1:35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</row>
    <row r="101" spans="1:35" x14ac:dyDescent="0.2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</row>
    <row r="102" spans="1:35" x14ac:dyDescent="0.25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</row>
    <row r="103" spans="1:35" x14ac:dyDescent="0.2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</row>
    <row r="104" spans="1:35" x14ac:dyDescent="0.25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</row>
    <row r="105" spans="1:35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</row>
    <row r="106" spans="1:35" x14ac:dyDescent="0.2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</row>
    <row r="107" spans="1:35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</row>
    <row r="108" spans="1:35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</row>
    <row r="109" spans="1:35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</row>
    <row r="110" spans="1:35" x14ac:dyDescent="0.2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</row>
    <row r="111" spans="1:35" x14ac:dyDescent="0.25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</row>
    <row r="112" spans="1:35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</row>
    <row r="113" spans="1:35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</row>
    <row r="114" spans="1:35" x14ac:dyDescent="0.2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</row>
    <row r="115" spans="1:35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</row>
    <row r="116" spans="1:35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</row>
    <row r="117" spans="1:35" x14ac:dyDescent="0.25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</row>
    <row r="118" spans="1:35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</row>
    <row r="119" spans="1:35" x14ac:dyDescent="0.2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</row>
    <row r="120" spans="1:35" x14ac:dyDescent="0.2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</row>
    <row r="121" spans="1:35" x14ac:dyDescent="0.25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</row>
    <row r="122" spans="1:35" x14ac:dyDescent="0.25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</row>
    <row r="123" spans="1:35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</row>
    <row r="124" spans="1:35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</row>
    <row r="125" spans="1:35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</row>
    <row r="126" spans="1:35" x14ac:dyDescent="0.2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</row>
    <row r="127" spans="1:35" x14ac:dyDescent="0.2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</row>
    <row r="128" spans="1:35" x14ac:dyDescent="0.2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</row>
    <row r="129" spans="1:35" x14ac:dyDescent="0.25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</row>
    <row r="130" spans="1:35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</row>
    <row r="131" spans="1:35" x14ac:dyDescent="0.2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</row>
    <row r="132" spans="1:35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</row>
    <row r="133" spans="1:35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</row>
    <row r="134" spans="1:35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</row>
    <row r="135" spans="1:35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</row>
    <row r="136" spans="1:35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</row>
    <row r="137" spans="1:35" x14ac:dyDescent="0.25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</row>
    <row r="138" spans="1:35" x14ac:dyDescent="0.25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</row>
    <row r="139" spans="1:35" x14ac:dyDescent="0.25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</row>
    <row r="140" spans="1:35" x14ac:dyDescent="0.25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</row>
    <row r="141" spans="1:35" x14ac:dyDescent="0.25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</row>
    <row r="142" spans="1:35" x14ac:dyDescent="0.25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</row>
    <row r="143" spans="1:35" x14ac:dyDescent="0.25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</row>
    <row r="144" spans="1:35" x14ac:dyDescent="0.25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</row>
    <row r="145" spans="1:35" x14ac:dyDescent="0.2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</row>
    <row r="146" spans="1:35" x14ac:dyDescent="0.25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</row>
    <row r="147" spans="1:35" x14ac:dyDescent="0.25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</row>
    <row r="148" spans="1:35" x14ac:dyDescent="0.25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</row>
    <row r="149" spans="1:35" x14ac:dyDescent="0.25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</row>
    <row r="150" spans="1:35" x14ac:dyDescent="0.25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</row>
    <row r="151" spans="1:35" x14ac:dyDescent="0.25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</row>
    <row r="152" spans="1:35" x14ac:dyDescent="0.25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</row>
    <row r="153" spans="1:35" x14ac:dyDescent="0.25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</row>
    <row r="154" spans="1:35" x14ac:dyDescent="0.25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</row>
    <row r="155" spans="1:35" x14ac:dyDescent="0.25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</row>
  </sheetData>
  <sheetProtection algorithmName="SHA-512" hashValue="EChpb/IqvAQ5lPbmkbQ6brRVJdMvO4rhncumtavMosvhxMXmx4OCDP9TaXSkr/k6cpYBOOippqAQUAUySVDtxA==" saltValue="8bmCWl+U5PVPfl3VvqTrSw==" spinCount="100000" sheet="1" objects="1" scenarios="1"/>
  <hyperlinks>
    <hyperlink ref="A16" r:id="rId1" xr:uid="{0C1E0648-17A0-4AC6-8376-BF65993E3383}"/>
    <hyperlink ref="A39" r:id="rId2" xr:uid="{57AF1093-B7B6-453E-97D1-3FAC52447CA1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DF61E-7F39-425A-915B-FA0A95C043A5}">
  <dimension ref="A2:A3"/>
  <sheetViews>
    <sheetView workbookViewId="0">
      <selection activeCell="C8" sqref="C8"/>
    </sheetView>
  </sheetViews>
  <sheetFormatPr defaultRowHeight="15" x14ac:dyDescent="0.25"/>
  <sheetData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ef292c5-8b93-4436-98d4-8e290bfef9bf">
      <UserInfo>
        <DisplayName/>
        <AccountId xsi:nil="true"/>
        <AccountType/>
      </UserInfo>
    </Owner>
    <Teachers xmlns="cef292c5-8b93-4436-98d4-8e290bfef9bf">
      <UserInfo>
        <DisplayName/>
        <AccountId xsi:nil="true"/>
        <AccountType/>
      </UserInfo>
    </Teachers>
    <Student_Groups xmlns="cef292c5-8b93-4436-98d4-8e290bfef9bf">
      <UserInfo>
        <DisplayName/>
        <AccountId xsi:nil="true"/>
        <AccountType/>
      </UserInfo>
    </Student_Groups>
    <Has_Teacher_Only_SectionGroup xmlns="cef292c5-8b93-4436-98d4-8e290bfef9bf" xsi:nil="true"/>
    <DefaultSectionNames xmlns="cef292c5-8b93-4436-98d4-8e290bfef9bf" xsi:nil="true"/>
    <Self_Registration_Enabled xmlns="cef292c5-8b93-4436-98d4-8e290bfef9bf" xsi:nil="true"/>
    <FolderType xmlns="cef292c5-8b93-4436-98d4-8e290bfef9bf" xsi:nil="true"/>
    <CultureName xmlns="cef292c5-8b93-4436-98d4-8e290bfef9bf" xsi:nil="true"/>
    <Invited_Students xmlns="cef292c5-8b93-4436-98d4-8e290bfef9bf" xsi:nil="true"/>
    <Is_Collaboration_Space_Locked xmlns="cef292c5-8b93-4436-98d4-8e290bfef9bf" xsi:nil="true"/>
    <Invited_Teachers xmlns="cef292c5-8b93-4436-98d4-8e290bfef9bf" xsi:nil="true"/>
    <Templates xmlns="cef292c5-8b93-4436-98d4-8e290bfef9bf" xsi:nil="true"/>
    <NotebookType xmlns="cef292c5-8b93-4436-98d4-8e290bfef9bf" xsi:nil="true"/>
    <Students xmlns="cef292c5-8b93-4436-98d4-8e290bfef9bf">
      <UserInfo>
        <DisplayName/>
        <AccountId xsi:nil="true"/>
        <AccountType/>
      </UserInfo>
    </Students>
    <AppVersion xmlns="cef292c5-8b93-4436-98d4-8e290bfef9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95B2451480464594B233B061E815D4" ma:contentTypeVersion="27" ma:contentTypeDescription="Een nieuw document maken." ma:contentTypeScope="" ma:versionID="8584ba5ced7f543e7e23767a0a30e8fb">
  <xsd:schema xmlns:xsd="http://www.w3.org/2001/XMLSchema" xmlns:xs="http://www.w3.org/2001/XMLSchema" xmlns:p="http://schemas.microsoft.com/office/2006/metadata/properties" xmlns:ns3="5b71b6df-9dcd-436a-80f9-e873ba50f528" xmlns:ns4="cef292c5-8b93-4436-98d4-8e290bfef9bf" targetNamespace="http://schemas.microsoft.com/office/2006/metadata/properties" ma:root="true" ma:fieldsID="44a25083a69b3e96cf100855e5d019d4" ns3:_="" ns4:_="">
    <xsd:import namespace="5b71b6df-9dcd-436a-80f9-e873ba50f528"/>
    <xsd:import namespace="cef292c5-8b93-4436-98d4-8e290bfef9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1b6df-9dcd-436a-80f9-e873ba50f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292c5-8b93-4436-98d4-8e290bfef9bf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5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A7B9BE-CF26-4415-AC3B-D584ACAE3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D5FD55-C7F1-433B-86D6-8DBEF4583259}">
  <ds:schemaRefs>
    <ds:schemaRef ds:uri="cef292c5-8b93-4436-98d4-8e290bfef9bf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b71b6df-9dcd-436a-80f9-e873ba50f52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6ACBAC-161B-454A-8EAF-023ECD62B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71b6df-9dcd-436a-80f9-e873ba50f528"/>
    <ds:schemaRef ds:uri="cef292c5-8b93-4436-98d4-8e290bfef9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vlakken</vt:lpstr>
      <vt:lpstr>Mijn Inzet</vt:lpstr>
      <vt:lpstr>Mijn Overzicht </vt:lpstr>
      <vt:lpstr>Achtergrondinformatie</vt:lpstr>
      <vt:lpstr>Disclaimer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InzetMeter</dc:title>
  <dc:creator>Rob Römer</dc:creator>
  <cp:keywords>CAO, PvI</cp:keywords>
  <cp:lastModifiedBy>Rob Römer</cp:lastModifiedBy>
  <dcterms:created xsi:type="dcterms:W3CDTF">2020-06-16T13:04:12Z</dcterms:created>
  <dcterms:modified xsi:type="dcterms:W3CDTF">2022-02-09T10:41:46Z</dcterms:modified>
  <cp:category>Werkverdeling maken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0x010100FB95B2451480464594B233B061E815D4</vt:lpwstr>
  </property>
</Properties>
</file>